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zé Correia\Documents\ISEG\Exercícios\"/>
    </mc:Choice>
  </mc:AlternateContent>
  <xr:revisionPtr revIDLastSave="0" documentId="13_ncr:1_{DA8EF10C-7488-4D8B-866E-A6F86D886C5A}" xr6:coauthVersionLast="47" xr6:coauthVersionMax="47" xr10:uidLastSave="{00000000-0000-0000-0000-000000000000}"/>
  <bookViews>
    <workbookView xWindow="-104" yWindow="-104" windowWidth="22326" windowHeight="11947" activeTab="4" xr2:uid="{DEF62D33-8A4B-4FB3-95C3-BF78474A962A}"/>
  </bookViews>
  <sheets>
    <sheet name="Ex 8.1" sheetId="2" r:id="rId1"/>
    <sheet name="Ex 8.2" sheetId="3" r:id="rId2"/>
    <sheet name="Folha4" sheetId="4" r:id="rId3"/>
    <sheet name="Folha5" sheetId="5" r:id="rId4"/>
    <sheet name="Ex 8.4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3" l="1"/>
  <c r="E74" i="3"/>
  <c r="E73" i="3"/>
  <c r="D75" i="3"/>
  <c r="D74" i="3"/>
  <c r="D73" i="3"/>
  <c r="I6" i="4" l="1"/>
  <c r="M4" i="7" l="1"/>
  <c r="M10" i="7" s="1"/>
  <c r="P10" i="7" s="1"/>
  <c r="M23" i="7" s="1"/>
  <c r="L35" i="7"/>
  <c r="L36" i="7" s="1"/>
  <c r="M27" i="7"/>
  <c r="N27" i="7" s="1"/>
  <c r="O27" i="7" s="1"/>
  <c r="P27" i="7" s="1"/>
  <c r="Q27" i="7" s="1"/>
  <c r="M25" i="7"/>
  <c r="N25" i="7" s="1"/>
  <c r="O25" i="7" s="1"/>
  <c r="P25" i="7" s="1"/>
  <c r="Q25" i="7" s="1"/>
  <c r="O11" i="7"/>
  <c r="N11" i="7"/>
  <c r="M11" i="7"/>
  <c r="O10" i="7"/>
  <c r="N10" i="7"/>
  <c r="B61" i="7"/>
  <c r="B62" i="7" s="1"/>
  <c r="B35" i="7"/>
  <c r="B36" i="7" s="1"/>
  <c r="P11" i="7" l="1"/>
  <c r="M24" i="7" s="1"/>
  <c r="N24" i="7" s="1"/>
  <c r="O24" i="7" s="1"/>
  <c r="P24" i="7" s="1"/>
  <c r="Q24" i="7" s="1"/>
  <c r="N23" i="7"/>
  <c r="O23" i="7" s="1"/>
  <c r="P23" i="7" s="1"/>
  <c r="Q23" i="7" s="1"/>
  <c r="M26" i="7"/>
  <c r="M28" i="7" l="1"/>
  <c r="N26" i="7"/>
  <c r="O26" i="7" s="1"/>
  <c r="P26" i="7" s="1"/>
  <c r="Q26" i="7" s="1"/>
  <c r="B80" i="3"/>
  <c r="B79" i="3"/>
  <c r="M29" i="7" l="1"/>
  <c r="N29" i="7" s="1"/>
  <c r="O29" i="7" s="1"/>
  <c r="P29" i="7" s="1"/>
  <c r="Q29" i="7" s="1"/>
  <c r="N28" i="7"/>
  <c r="O28" i="7" s="1"/>
  <c r="P28" i="7" s="1"/>
  <c r="Q28" i="7" s="1"/>
  <c r="F20" i="2"/>
  <c r="B21" i="2"/>
  <c r="M30" i="7" l="1"/>
  <c r="E11" i="7"/>
  <c r="E10" i="7"/>
  <c r="F10" i="7" s="1"/>
  <c r="C23" i="7" s="1"/>
  <c r="D23" i="7" s="1"/>
  <c r="E23" i="7" s="1"/>
  <c r="F23" i="7" s="1"/>
  <c r="G23" i="7" s="1"/>
  <c r="D11" i="7"/>
  <c r="D10" i="7"/>
  <c r="C11" i="7"/>
  <c r="F11" i="7" s="1"/>
  <c r="C24" i="7" s="1"/>
  <c r="C10" i="7"/>
  <c r="B82" i="7"/>
  <c r="B83" i="7" s="1"/>
  <c r="C27" i="7"/>
  <c r="D27" i="7" s="1"/>
  <c r="E27" i="7" s="1"/>
  <c r="F27" i="7" s="1"/>
  <c r="G27" i="7" s="1"/>
  <c r="C25" i="7"/>
  <c r="C72" i="7"/>
  <c r="D72" i="7" s="1"/>
  <c r="E72" i="7" s="1"/>
  <c r="F72" i="7" s="1"/>
  <c r="G72" i="7" s="1"/>
  <c r="C70" i="7"/>
  <c r="C14" i="5"/>
  <c r="C13" i="5"/>
  <c r="B21" i="5"/>
  <c r="E7" i="4"/>
  <c r="D7" i="4"/>
  <c r="C35" i="4" s="1"/>
  <c r="D35" i="4" s="1"/>
  <c r="E35" i="4" s="1"/>
  <c r="F35" i="4" s="1"/>
  <c r="G35" i="4" s="1"/>
  <c r="E6" i="4"/>
  <c r="D6" i="4"/>
  <c r="B33" i="4"/>
  <c r="C54" i="4"/>
  <c r="D54" i="4" s="1"/>
  <c r="E54" i="4" s="1"/>
  <c r="F54" i="4" s="1"/>
  <c r="G54" i="4" s="1"/>
  <c r="E5" i="4"/>
  <c r="D5" i="4"/>
  <c r="E4" i="4"/>
  <c r="D4" i="4"/>
  <c r="B62" i="4"/>
  <c r="B63" i="4" s="1"/>
  <c r="B43" i="4"/>
  <c r="B44" i="4" s="1"/>
  <c r="C37" i="4"/>
  <c r="D37" i="4" s="1"/>
  <c r="E37" i="4" s="1"/>
  <c r="F37" i="4" s="1"/>
  <c r="G37" i="4" s="1"/>
  <c r="B25" i="4"/>
  <c r="B26" i="4" s="1"/>
  <c r="C19" i="4"/>
  <c r="C17" i="4"/>
  <c r="D17" i="4" s="1"/>
  <c r="E17" i="4" s="1"/>
  <c r="F17" i="4" s="1"/>
  <c r="G17" i="4" s="1"/>
  <c r="C16" i="4"/>
  <c r="D16" i="4" s="1"/>
  <c r="E16" i="4" s="1"/>
  <c r="F16" i="4" s="1"/>
  <c r="G16" i="4" s="1"/>
  <c r="C15" i="4"/>
  <c r="C54" i="3"/>
  <c r="D54" i="3" s="1"/>
  <c r="E54" i="3" s="1"/>
  <c r="F54" i="3" s="1"/>
  <c r="G54" i="3" s="1"/>
  <c r="C53" i="3"/>
  <c r="D53" i="3" s="1"/>
  <c r="E53" i="3" s="1"/>
  <c r="F53" i="3" s="1"/>
  <c r="G53" i="3" s="1"/>
  <c r="C52" i="3"/>
  <c r="B62" i="3"/>
  <c r="B63" i="3" s="1"/>
  <c r="C34" i="3"/>
  <c r="C33" i="3"/>
  <c r="C35" i="3"/>
  <c r="D35" i="3" s="1"/>
  <c r="E35" i="3" s="1"/>
  <c r="F35" i="3" s="1"/>
  <c r="G35" i="3" s="1"/>
  <c r="B43" i="3"/>
  <c r="B44" i="3" s="1"/>
  <c r="B25" i="3"/>
  <c r="B26" i="3" s="1"/>
  <c r="E17" i="3"/>
  <c r="F17" i="3" s="1"/>
  <c r="G17" i="3" s="1"/>
  <c r="E16" i="3"/>
  <c r="F16" i="3" s="1"/>
  <c r="G16" i="3" s="1"/>
  <c r="C19" i="3"/>
  <c r="D19" i="3" s="1"/>
  <c r="E19" i="3" s="1"/>
  <c r="F19" i="3" s="1"/>
  <c r="G19" i="3" s="1"/>
  <c r="C17" i="3"/>
  <c r="D17" i="3" s="1"/>
  <c r="C16" i="3"/>
  <c r="D16" i="3" s="1"/>
  <c r="C15" i="3"/>
  <c r="C18" i="3" s="1"/>
  <c r="B23" i="2"/>
  <c r="F14" i="2"/>
  <c r="F15" i="2" s="1"/>
  <c r="E14" i="2"/>
  <c r="D14" i="2"/>
  <c r="D15" i="2" s="1"/>
  <c r="C14" i="2"/>
  <c r="C15" i="2" s="1"/>
  <c r="E15" i="2" l="1"/>
  <c r="E16" i="2" s="1"/>
  <c r="E18" i="2" s="1"/>
  <c r="E23" i="2" s="1"/>
  <c r="C37" i="3"/>
  <c r="C52" i="4"/>
  <c r="D25" i="7"/>
  <c r="E25" i="7" s="1"/>
  <c r="F25" i="7" s="1"/>
  <c r="G25" i="7" s="1"/>
  <c r="C51" i="7"/>
  <c r="D51" i="7" s="1"/>
  <c r="E51" i="7" s="1"/>
  <c r="F51" i="7" s="1"/>
  <c r="G51" i="7" s="1"/>
  <c r="D19" i="4"/>
  <c r="C56" i="4"/>
  <c r="C15" i="5"/>
  <c r="M32" i="7"/>
  <c r="M36" i="7" s="1"/>
  <c r="N30" i="7"/>
  <c r="C16" i="2"/>
  <c r="C18" i="2" s="1"/>
  <c r="C23" i="2" s="1"/>
  <c r="C26" i="7"/>
  <c r="C28" i="7" s="1"/>
  <c r="C53" i="7"/>
  <c r="D53" i="7" s="1"/>
  <c r="E53" i="7" s="1"/>
  <c r="F53" i="7" s="1"/>
  <c r="G53" i="7" s="1"/>
  <c r="C52" i="7"/>
  <c r="D70" i="7"/>
  <c r="E70" i="7" s="1"/>
  <c r="F70" i="7" s="1"/>
  <c r="G70" i="7" s="1"/>
  <c r="C71" i="7"/>
  <c r="D71" i="7" s="1"/>
  <c r="E71" i="7" s="1"/>
  <c r="F71" i="7" s="1"/>
  <c r="G71" i="7" s="1"/>
  <c r="D24" i="7"/>
  <c r="E24" i="7" s="1"/>
  <c r="F24" i="7" s="1"/>
  <c r="G24" i="7" s="1"/>
  <c r="C16" i="5"/>
  <c r="C17" i="5" s="1"/>
  <c r="C20" i="5" s="1"/>
  <c r="D20" i="5" s="1"/>
  <c r="E20" i="5" s="1"/>
  <c r="F20" i="5" s="1"/>
  <c r="G20" i="5" s="1"/>
  <c r="C53" i="4"/>
  <c r="D53" i="4" s="1"/>
  <c r="E53" i="4" s="1"/>
  <c r="F53" i="4" s="1"/>
  <c r="G53" i="4" s="1"/>
  <c r="C18" i="4"/>
  <c r="D18" i="4" s="1"/>
  <c r="E18" i="4" s="1"/>
  <c r="F18" i="4" s="1"/>
  <c r="G18" i="4" s="1"/>
  <c r="C33" i="4"/>
  <c r="D33" i="4" s="1"/>
  <c r="E33" i="4" s="1"/>
  <c r="F33" i="4" s="1"/>
  <c r="G33" i="4" s="1"/>
  <c r="D52" i="4"/>
  <c r="E52" i="4" s="1"/>
  <c r="F52" i="4" s="1"/>
  <c r="G52" i="4" s="1"/>
  <c r="C34" i="4"/>
  <c r="D34" i="4" s="1"/>
  <c r="E34" i="4" s="1"/>
  <c r="F34" i="4" s="1"/>
  <c r="G34" i="4" s="1"/>
  <c r="D15" i="4"/>
  <c r="E15" i="4" s="1"/>
  <c r="F15" i="4" s="1"/>
  <c r="G15" i="4" s="1"/>
  <c r="C55" i="3"/>
  <c r="D55" i="3" s="1"/>
  <c r="E55" i="3" s="1"/>
  <c r="F55" i="3" s="1"/>
  <c r="G55" i="3" s="1"/>
  <c r="D52" i="3"/>
  <c r="E52" i="3" s="1"/>
  <c r="F52" i="3" s="1"/>
  <c r="G52" i="3" s="1"/>
  <c r="D18" i="3"/>
  <c r="E18" i="3" s="1"/>
  <c r="F18" i="3" s="1"/>
  <c r="G18" i="3" s="1"/>
  <c r="C20" i="3"/>
  <c r="C21" i="3" s="1"/>
  <c r="D15" i="3"/>
  <c r="E15" i="3" s="1"/>
  <c r="F15" i="3" s="1"/>
  <c r="G15" i="3" s="1"/>
  <c r="F16" i="2"/>
  <c r="F18" i="2" s="1"/>
  <c r="F23" i="2" s="1"/>
  <c r="D16" i="2"/>
  <c r="D18" i="2" s="1"/>
  <c r="D23" i="2" s="1"/>
  <c r="E19" i="4" l="1"/>
  <c r="D56" i="4"/>
  <c r="C55" i="4"/>
  <c r="D37" i="3"/>
  <c r="E37" i="3" s="1"/>
  <c r="F37" i="3" s="1"/>
  <c r="G37" i="3" s="1"/>
  <c r="C56" i="3"/>
  <c r="O30" i="7"/>
  <c r="N32" i="7"/>
  <c r="N36" i="7" s="1"/>
  <c r="M37" i="7"/>
  <c r="B27" i="2"/>
  <c r="C26" i="2"/>
  <c r="D26" i="7"/>
  <c r="E26" i="7" s="1"/>
  <c r="F26" i="7" s="1"/>
  <c r="G26" i="7" s="1"/>
  <c r="C73" i="7"/>
  <c r="D73" i="7" s="1"/>
  <c r="E73" i="7" s="1"/>
  <c r="F73" i="7" s="1"/>
  <c r="G73" i="7" s="1"/>
  <c r="C54" i="7"/>
  <c r="C55" i="7" s="1"/>
  <c r="D52" i="7"/>
  <c r="E52" i="7" s="1"/>
  <c r="F52" i="7" s="1"/>
  <c r="G52" i="7" s="1"/>
  <c r="C29" i="7"/>
  <c r="D29" i="7" s="1"/>
  <c r="E29" i="7" s="1"/>
  <c r="F29" i="7" s="1"/>
  <c r="G29" i="7" s="1"/>
  <c r="D28" i="7"/>
  <c r="E28" i="7" s="1"/>
  <c r="F28" i="7" s="1"/>
  <c r="G28" i="7" s="1"/>
  <c r="C20" i="4"/>
  <c r="C21" i="4" s="1"/>
  <c r="D21" i="4" s="1"/>
  <c r="E21" i="4" s="1"/>
  <c r="F21" i="4" s="1"/>
  <c r="G21" i="4" s="1"/>
  <c r="C36" i="4"/>
  <c r="D36" i="4" s="1"/>
  <c r="E36" i="4" s="1"/>
  <c r="F36" i="4" s="1"/>
  <c r="G36" i="4" s="1"/>
  <c r="D55" i="4"/>
  <c r="E55" i="4" s="1"/>
  <c r="F55" i="4" s="1"/>
  <c r="G55" i="4" s="1"/>
  <c r="C22" i="3"/>
  <c r="D20" i="3"/>
  <c r="E20" i="3" s="1"/>
  <c r="F20" i="3" s="1"/>
  <c r="G20" i="3" s="1"/>
  <c r="D21" i="3"/>
  <c r="E21" i="3" s="1"/>
  <c r="F21" i="3" s="1"/>
  <c r="G21" i="3" s="1"/>
  <c r="F19" i="4" l="1"/>
  <c r="E56" i="4"/>
  <c r="N37" i="7"/>
  <c r="O32" i="7"/>
  <c r="O36" i="7" s="1"/>
  <c r="P30" i="7"/>
  <c r="C30" i="7"/>
  <c r="C74" i="7"/>
  <c r="D54" i="7"/>
  <c r="E54" i="7" s="1"/>
  <c r="F54" i="7" s="1"/>
  <c r="G54" i="7" s="1"/>
  <c r="D55" i="7"/>
  <c r="E55" i="7" s="1"/>
  <c r="F55" i="7" s="1"/>
  <c r="G55" i="7" s="1"/>
  <c r="D20" i="4"/>
  <c r="E20" i="4" s="1"/>
  <c r="F20" i="4" s="1"/>
  <c r="G20" i="4" s="1"/>
  <c r="C38" i="4"/>
  <c r="C22" i="4"/>
  <c r="D22" i="3"/>
  <c r="C24" i="3"/>
  <c r="C26" i="3" l="1"/>
  <c r="G19" i="4"/>
  <c r="G56" i="4" s="1"/>
  <c r="F56" i="4"/>
  <c r="P32" i="7"/>
  <c r="P36" i="7" s="1"/>
  <c r="L41" i="7" s="1"/>
  <c r="Q30" i="7"/>
  <c r="Q32" i="7" s="1"/>
  <c r="Q36" i="7" s="1"/>
  <c r="O37" i="7"/>
  <c r="C56" i="7"/>
  <c r="C58" i="7" s="1"/>
  <c r="C62" i="7" s="1"/>
  <c r="C63" i="7" s="1"/>
  <c r="D74" i="7"/>
  <c r="E74" i="7" s="1"/>
  <c r="F74" i="7" s="1"/>
  <c r="G74" i="7" s="1"/>
  <c r="C75" i="7"/>
  <c r="C32" i="7"/>
  <c r="C36" i="7" s="1"/>
  <c r="C37" i="7" s="1"/>
  <c r="D30" i="7"/>
  <c r="D38" i="4"/>
  <c r="E38" i="4" s="1"/>
  <c r="F38" i="4" s="1"/>
  <c r="G38" i="4" s="1"/>
  <c r="C39" i="4"/>
  <c r="D39" i="4" s="1"/>
  <c r="E39" i="4" s="1"/>
  <c r="F39" i="4" s="1"/>
  <c r="G39" i="4" s="1"/>
  <c r="C57" i="4"/>
  <c r="C24" i="4"/>
  <c r="C26" i="4" s="1"/>
  <c r="D22" i="4"/>
  <c r="D33" i="3"/>
  <c r="E33" i="3" s="1"/>
  <c r="F33" i="3" s="1"/>
  <c r="G33" i="3" s="1"/>
  <c r="C36" i="3"/>
  <c r="D34" i="3"/>
  <c r="E34" i="3" s="1"/>
  <c r="F34" i="3" s="1"/>
  <c r="G34" i="3" s="1"/>
  <c r="E22" i="3"/>
  <c r="D24" i="3"/>
  <c r="D26" i="3" s="1"/>
  <c r="D56" i="7" l="1"/>
  <c r="P37" i="7"/>
  <c r="Q37" i="7" s="1"/>
  <c r="L42" i="7"/>
  <c r="C40" i="4"/>
  <c r="D40" i="4" s="1"/>
  <c r="D75" i="7"/>
  <c r="E75" i="7" s="1"/>
  <c r="F75" i="7" s="1"/>
  <c r="G75" i="7" s="1"/>
  <c r="C76" i="7"/>
  <c r="D76" i="7" s="1"/>
  <c r="E76" i="7" s="1"/>
  <c r="F76" i="7" s="1"/>
  <c r="G76" i="7" s="1"/>
  <c r="D58" i="7"/>
  <c r="D62" i="7" s="1"/>
  <c r="D63" i="7" s="1"/>
  <c r="E56" i="7"/>
  <c r="D32" i="7"/>
  <c r="D36" i="7" s="1"/>
  <c r="D37" i="7" s="1"/>
  <c r="E30" i="7"/>
  <c r="D57" i="4"/>
  <c r="E57" i="4" s="1"/>
  <c r="F57" i="4" s="1"/>
  <c r="G57" i="4" s="1"/>
  <c r="C58" i="4"/>
  <c r="D58" i="4" s="1"/>
  <c r="E58" i="4" s="1"/>
  <c r="F58" i="4" s="1"/>
  <c r="G58" i="4" s="1"/>
  <c r="C42" i="4"/>
  <c r="C44" i="4" s="1"/>
  <c r="E22" i="4"/>
  <c r="D24" i="4"/>
  <c r="D26" i="4" s="1"/>
  <c r="F22" i="3"/>
  <c r="E24" i="3"/>
  <c r="E26" i="3" s="1"/>
  <c r="C38" i="3"/>
  <c r="D36" i="3"/>
  <c r="E36" i="3" s="1"/>
  <c r="F36" i="3" s="1"/>
  <c r="G36" i="3" s="1"/>
  <c r="E58" i="7" l="1"/>
  <c r="E62" i="7" s="1"/>
  <c r="E63" i="7" s="1"/>
  <c r="F56" i="7"/>
  <c r="F30" i="7"/>
  <c r="E32" i="7"/>
  <c r="E36" i="7" s="1"/>
  <c r="E37" i="7" s="1"/>
  <c r="C77" i="7"/>
  <c r="C40" i="3"/>
  <c r="C59" i="4"/>
  <c r="D59" i="4" s="1"/>
  <c r="F22" i="4"/>
  <c r="E24" i="4"/>
  <c r="E26" i="4" s="1"/>
  <c r="D42" i="4"/>
  <c r="D44" i="4" s="1"/>
  <c r="E40" i="4"/>
  <c r="D38" i="3"/>
  <c r="E38" i="3" s="1"/>
  <c r="F38" i="3" s="1"/>
  <c r="G38" i="3" s="1"/>
  <c r="F24" i="3"/>
  <c r="F26" i="3" s="1"/>
  <c r="B29" i="3" s="1"/>
  <c r="G22" i="3"/>
  <c r="G24" i="3" s="1"/>
  <c r="G26" i="3" s="1"/>
  <c r="C39" i="7" l="1"/>
  <c r="B28" i="3"/>
  <c r="G30" i="7"/>
  <c r="G32" i="7" s="1"/>
  <c r="G36" i="7" s="1"/>
  <c r="F32" i="7"/>
  <c r="F36" i="7" s="1"/>
  <c r="F37" i="7" s="1"/>
  <c r="D77" i="7"/>
  <c r="C79" i="7"/>
  <c r="C83" i="7" s="1"/>
  <c r="G56" i="7"/>
  <c r="G58" i="7" s="1"/>
  <c r="G62" i="7" s="1"/>
  <c r="F58" i="7"/>
  <c r="F62" i="7" s="1"/>
  <c r="F63" i="7" s="1"/>
  <c r="D56" i="3"/>
  <c r="E56" i="3" s="1"/>
  <c r="F56" i="3" s="1"/>
  <c r="G56" i="3" s="1"/>
  <c r="C57" i="3"/>
  <c r="C61" i="4"/>
  <c r="C63" i="4" s="1"/>
  <c r="G22" i="4"/>
  <c r="G24" i="4" s="1"/>
  <c r="G26" i="4" s="1"/>
  <c r="F24" i="4"/>
  <c r="F26" i="4" s="1"/>
  <c r="B29" i="4" s="1"/>
  <c r="E42" i="4"/>
  <c r="E44" i="4" s="1"/>
  <c r="F40" i="4"/>
  <c r="D61" i="4"/>
  <c r="D63" i="4" s="1"/>
  <c r="E59" i="4"/>
  <c r="D40" i="3"/>
  <c r="C42" i="3"/>
  <c r="C44" i="3" s="1"/>
  <c r="G63" i="7" l="1"/>
  <c r="G37" i="7"/>
  <c r="B65" i="7"/>
  <c r="C41" i="7"/>
  <c r="B64" i="7"/>
  <c r="C42" i="7"/>
  <c r="D79" i="7"/>
  <c r="D83" i="7" s="1"/>
  <c r="E77" i="7"/>
  <c r="D57" i="3"/>
  <c r="E57" i="3" s="1"/>
  <c r="F57" i="3" s="1"/>
  <c r="G57" i="3" s="1"/>
  <c r="C58" i="3"/>
  <c r="D58" i="3" s="1"/>
  <c r="E58" i="3" s="1"/>
  <c r="F58" i="3" s="1"/>
  <c r="G58" i="3" s="1"/>
  <c r="F42" i="4"/>
  <c r="F44" i="4" s="1"/>
  <c r="B47" i="4" s="1"/>
  <c r="G40" i="4"/>
  <c r="G42" i="4" s="1"/>
  <c r="G44" i="4" s="1"/>
  <c r="E61" i="4"/>
  <c r="E63" i="4" s="1"/>
  <c r="F59" i="4"/>
  <c r="B28" i="4"/>
  <c r="D42" i="3"/>
  <c r="D44" i="3" s="1"/>
  <c r="E40" i="3"/>
  <c r="E79" i="7" l="1"/>
  <c r="E83" i="7" s="1"/>
  <c r="F77" i="7"/>
  <c r="C59" i="3"/>
  <c r="D59" i="3" s="1"/>
  <c r="F61" i="4"/>
  <c r="F63" i="4" s="1"/>
  <c r="G59" i="4"/>
  <c r="G61" i="4" s="1"/>
  <c r="G63" i="4" s="1"/>
  <c r="B46" i="4"/>
  <c r="E42" i="3"/>
  <c r="E44" i="3" s="1"/>
  <c r="F40" i="3"/>
  <c r="F79" i="7" l="1"/>
  <c r="F83" i="7" s="1"/>
  <c r="G77" i="7"/>
  <c r="G79" i="7" s="1"/>
  <c r="G83" i="7" s="1"/>
  <c r="C61" i="3"/>
  <c r="D61" i="3"/>
  <c r="D63" i="3" s="1"/>
  <c r="E59" i="3"/>
  <c r="B66" i="4"/>
  <c r="B65" i="4"/>
  <c r="G40" i="3"/>
  <c r="G42" i="3" s="1"/>
  <c r="G44" i="3" s="1"/>
  <c r="B46" i="3" s="1"/>
  <c r="F42" i="3"/>
  <c r="F44" i="3" s="1"/>
  <c r="C63" i="3" l="1"/>
  <c r="C78" i="3"/>
  <c r="B47" i="3"/>
  <c r="B85" i="7"/>
  <c r="B86" i="7"/>
  <c r="E61" i="3"/>
  <c r="E63" i="3" s="1"/>
  <c r="F59" i="3"/>
  <c r="C80" i="3" l="1"/>
  <c r="D78" i="3"/>
  <c r="G59" i="3"/>
  <c r="G61" i="3" s="1"/>
  <c r="G63" i="3" s="1"/>
  <c r="F61" i="3"/>
  <c r="F63" i="3" s="1"/>
  <c r="B66" i="3" s="1"/>
  <c r="D80" i="3" l="1"/>
  <c r="E78" i="3"/>
  <c r="B65" i="3"/>
  <c r="B86" i="3" s="1"/>
  <c r="F78" i="3" l="1"/>
  <c r="E80" i="3"/>
  <c r="B83" i="3" l="1"/>
  <c r="F80" i="3"/>
  <c r="G78" i="3"/>
  <c r="G80" i="3" s="1"/>
  <c r="B82" i="3" s="1"/>
</calcChain>
</file>

<file path=xl/sharedStrings.xml><?xml version="1.0" encoding="utf-8"?>
<sst xmlns="http://schemas.openxmlformats.org/spreadsheetml/2006/main" count="225" uniqueCount="62">
  <si>
    <t>VAL</t>
  </si>
  <si>
    <t>TA</t>
  </si>
  <si>
    <t>EBIT</t>
  </si>
  <si>
    <t>EBITDA</t>
  </si>
  <si>
    <t>IRC</t>
  </si>
  <si>
    <t>- Depreciações</t>
  </si>
  <si>
    <t>- IRC</t>
  </si>
  <si>
    <t>RL</t>
  </si>
  <si>
    <t>CFO</t>
  </si>
  <si>
    <t>VR ICC</t>
  </si>
  <si>
    <t>VR ICF</t>
  </si>
  <si>
    <t>-ICF</t>
  </si>
  <si>
    <t>-ICC</t>
  </si>
  <si>
    <t>Vendas Unitárias</t>
  </si>
  <si>
    <t>Preço Unitário</t>
  </si>
  <si>
    <t>CV unitários</t>
  </si>
  <si>
    <t>Custos Fixos</t>
  </si>
  <si>
    <t>Pessimista</t>
  </si>
  <si>
    <t>Otimista</t>
  </si>
  <si>
    <t>Base</t>
  </si>
  <si>
    <t>Cenário</t>
  </si>
  <si>
    <t>CAPEX</t>
  </si>
  <si>
    <t>BASE</t>
  </si>
  <si>
    <t>Vendas</t>
  </si>
  <si>
    <t>CV</t>
  </si>
  <si>
    <t>- CF Desembolsáveis</t>
  </si>
  <si>
    <t>- CV</t>
  </si>
  <si>
    <t>ICF</t>
  </si>
  <si>
    <t>TIR</t>
  </si>
  <si>
    <t>PESSIMISTA</t>
  </si>
  <si>
    <t>OTIMISTA</t>
  </si>
  <si>
    <t>Vida útil</t>
  </si>
  <si>
    <t>anos</t>
  </si>
  <si>
    <t>Valor Residual</t>
  </si>
  <si>
    <t>Considere um projeto de quatro anos com as seguintes informações</t>
  </si>
  <si>
    <t>Pvu</t>
  </si>
  <si>
    <t>Cvu</t>
  </si>
  <si>
    <t>CFD</t>
  </si>
  <si>
    <t>Q</t>
  </si>
  <si>
    <t xml:space="preserve">Qual é a sensibilidade do FCO </t>
  </si>
  <si>
    <t>-Depreciações</t>
  </si>
  <si>
    <t>+caro</t>
  </si>
  <si>
    <t>+barato</t>
  </si>
  <si>
    <t>- +caro</t>
  </si>
  <si>
    <t>+ +barato</t>
  </si>
  <si>
    <t>FCF</t>
  </si>
  <si>
    <t>- CMVMC</t>
  </si>
  <si>
    <t>CMV</t>
  </si>
  <si>
    <t>Taxa IRC</t>
  </si>
  <si>
    <t>Custos Fixos Desmbolsáveis</t>
  </si>
  <si>
    <t>Probabilidades</t>
  </si>
  <si>
    <t>- ICC</t>
  </si>
  <si>
    <t>- ICF</t>
  </si>
  <si>
    <t>dias</t>
  </si>
  <si>
    <t>2 anos</t>
  </si>
  <si>
    <t>payback</t>
  </si>
  <si>
    <t>b)</t>
  </si>
  <si>
    <t>a)</t>
  </si>
  <si>
    <t>c)</t>
  </si>
  <si>
    <t>DR</t>
  </si>
  <si>
    <t>grelhador</t>
  </si>
  <si>
    <t>novo grelhador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</si>
</sst>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0" borderId="0" xfId="0" quotePrefix="1"/>
    <xf numFmtId="3" fontId="0" fillId="0" borderId="0" xfId="0" applyNumberFormat="1"/>
    <xf numFmtId="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2" xfId="0" applyBorder="1"/>
    <xf numFmtId="6" fontId="0" fillId="0" borderId="2" xfId="0" applyNumberFormat="1" applyBorder="1"/>
    <xf numFmtId="0" fontId="0" fillId="0" borderId="3" xfId="0" applyBorder="1"/>
    <xf numFmtId="6" fontId="0" fillId="0" borderId="3" xfId="0" applyNumberFormat="1" applyBorder="1"/>
    <xf numFmtId="0" fontId="1" fillId="0" borderId="4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0" xfId="0" applyFont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0" fillId="0" borderId="14" xfId="0" quotePrefix="1" applyBorder="1"/>
    <xf numFmtId="0" fontId="0" fillId="0" borderId="14" xfId="0" applyBorder="1"/>
    <xf numFmtId="0" fontId="0" fillId="0" borderId="4" xfId="0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0" fontId="0" fillId="0" borderId="5" xfId="0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8" xfId="0" applyBorder="1"/>
    <xf numFmtId="0" fontId="0" fillId="0" borderId="8" xfId="0" quotePrefix="1" applyBorder="1"/>
    <xf numFmtId="0" fontId="0" fillId="0" borderId="15" xfId="0" quotePrefix="1" applyBorder="1"/>
    <xf numFmtId="0" fontId="1" fillId="0" borderId="11" xfId="0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164" fontId="0" fillId="2" borderId="0" xfId="0" applyNumberFormat="1" applyFill="1"/>
    <xf numFmtId="0" fontId="1" fillId="0" borderId="8" xfId="0" applyFont="1" applyBorder="1" applyAlignment="1">
      <alignment horizontal="center"/>
    </xf>
    <xf numFmtId="0" fontId="0" fillId="0" borderId="18" xfId="0" quotePrefix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3" fontId="0" fillId="2" borderId="0" xfId="0" applyNumberFormat="1" applyFill="1"/>
    <xf numFmtId="6" fontId="0" fillId="0" borderId="23" xfId="0" applyNumberFormat="1" applyBorder="1"/>
    <xf numFmtId="6" fontId="0" fillId="0" borderId="9" xfId="0" applyNumberFormat="1" applyBorder="1"/>
    <xf numFmtId="6" fontId="0" fillId="0" borderId="16" xfId="0" applyNumberFormat="1" applyBorder="1"/>
    <xf numFmtId="1" fontId="0" fillId="0" borderId="0" xfId="0" applyNumberFormat="1"/>
    <xf numFmtId="0" fontId="0" fillId="3" borderId="0" xfId="0" applyFill="1"/>
    <xf numFmtId="0" fontId="2" fillId="3" borderId="0" xfId="0" applyFont="1" applyFill="1"/>
    <xf numFmtId="0" fontId="1" fillId="0" borderId="22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quotePrefix="1" applyBorder="1"/>
    <xf numFmtId="0" fontId="0" fillId="0" borderId="27" xfId="0" quotePrefix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7220E-4CEA-4A2E-8F99-EDFB379E3DE9}">
  <dimension ref="A3:F27"/>
  <sheetViews>
    <sheetView topLeftCell="A17" zoomScale="175" zoomScaleNormal="175" workbookViewId="0">
      <selection activeCell="B27" sqref="B27"/>
    </sheetView>
  </sheetViews>
  <sheetFormatPr defaultRowHeight="14.4" x14ac:dyDescent="0.3"/>
  <cols>
    <col min="1" max="1" width="17.296875" customWidth="1"/>
    <col min="2" max="2" width="10.3984375" bestFit="1" customWidth="1"/>
  </cols>
  <sheetData>
    <row r="3" spans="1:6" x14ac:dyDescent="0.3">
      <c r="A3" t="s">
        <v>21</v>
      </c>
      <c r="B3" s="16">
        <v>200000</v>
      </c>
    </row>
    <row r="4" spans="1:6" x14ac:dyDescent="0.3">
      <c r="A4" t="s">
        <v>47</v>
      </c>
      <c r="B4" s="16">
        <v>-60000</v>
      </c>
    </row>
    <row r="5" spans="1:6" x14ac:dyDescent="0.3">
      <c r="A5" t="s">
        <v>48</v>
      </c>
      <c r="B5" s="1">
        <v>0.21</v>
      </c>
    </row>
    <row r="9" spans="1:6" ht="15" thickBot="1" x14ac:dyDescent="0.35"/>
    <row r="10" spans="1:6" ht="15" thickBot="1" x14ac:dyDescent="0.35">
      <c r="B10" s="39">
        <v>0</v>
      </c>
      <c r="C10" s="40">
        <v>1</v>
      </c>
      <c r="D10" s="40">
        <v>2</v>
      </c>
      <c r="E10" s="40">
        <v>3</v>
      </c>
      <c r="F10" s="41">
        <v>4</v>
      </c>
    </row>
    <row r="11" spans="1:6" x14ac:dyDescent="0.3">
      <c r="A11" s="38" t="s">
        <v>46</v>
      </c>
      <c r="B11" s="37"/>
      <c r="C11" s="16">
        <v>-60000</v>
      </c>
      <c r="D11" s="16">
        <v>-60000</v>
      </c>
      <c r="E11" s="16">
        <v>-60000</v>
      </c>
      <c r="F11" s="17">
        <v>-60000</v>
      </c>
    </row>
    <row r="12" spans="1:6" x14ac:dyDescent="0.3">
      <c r="A12" s="22" t="s">
        <v>3</v>
      </c>
      <c r="B12" s="15"/>
      <c r="C12" s="16">
        <v>60000</v>
      </c>
      <c r="D12" s="16">
        <v>60000</v>
      </c>
      <c r="E12" s="16">
        <v>60000</v>
      </c>
      <c r="F12" s="17">
        <v>60000</v>
      </c>
    </row>
    <row r="13" spans="1:6" x14ac:dyDescent="0.3">
      <c r="A13" s="21" t="s">
        <v>5</v>
      </c>
      <c r="B13" s="24"/>
      <c r="C13" s="25">
        <v>50000</v>
      </c>
      <c r="D13" s="25">
        <v>50000</v>
      </c>
      <c r="E13" s="25">
        <v>50000</v>
      </c>
      <c r="F13" s="26">
        <v>50000</v>
      </c>
    </row>
    <row r="14" spans="1:6" x14ac:dyDescent="0.3">
      <c r="A14" s="22" t="s">
        <v>2</v>
      </c>
      <c r="B14" s="15"/>
      <c r="C14" s="16">
        <f>C12-C13</f>
        <v>10000</v>
      </c>
      <c r="D14" s="16">
        <f>D12-D13</f>
        <v>10000</v>
      </c>
      <c r="E14" s="16">
        <f>E12-E13</f>
        <v>10000</v>
      </c>
      <c r="F14" s="17">
        <f>F12-F13</f>
        <v>10000</v>
      </c>
    </row>
    <row r="15" spans="1:6" x14ac:dyDescent="0.3">
      <c r="A15" s="21" t="s">
        <v>6</v>
      </c>
      <c r="B15" s="24"/>
      <c r="C15" s="25">
        <f>C14*$B$5</f>
        <v>2100</v>
      </c>
      <c r="D15" s="25">
        <f>D14*$B$5</f>
        <v>2100</v>
      </c>
      <c r="E15" s="25">
        <f>E14*$B$5</f>
        <v>2100</v>
      </c>
      <c r="F15" s="26">
        <f>F14*B5</f>
        <v>2100</v>
      </c>
    </row>
    <row r="16" spans="1:6" ht="15" thickBot="1" x14ac:dyDescent="0.35">
      <c r="A16" s="23" t="s">
        <v>7</v>
      </c>
      <c r="B16" s="18"/>
      <c r="C16" s="19">
        <f>C14-C15</f>
        <v>7900</v>
      </c>
      <c r="D16" s="19">
        <f>D14-D15</f>
        <v>7900</v>
      </c>
      <c r="E16" s="19">
        <f>E14-E15</f>
        <v>7900</v>
      </c>
      <c r="F16" s="20">
        <f>F14-F15</f>
        <v>7900</v>
      </c>
    </row>
    <row r="17" spans="1:6" ht="15" thickBot="1" x14ac:dyDescent="0.35">
      <c r="B17" s="4"/>
      <c r="C17" s="4"/>
      <c r="D17" s="4"/>
      <c r="E17" s="4"/>
      <c r="F17" s="4"/>
    </row>
    <row r="18" spans="1:6" x14ac:dyDescent="0.3">
      <c r="A18" s="27" t="s">
        <v>8</v>
      </c>
      <c r="B18" s="28"/>
      <c r="C18" s="28">
        <f>C16+C13</f>
        <v>57900</v>
      </c>
      <c r="D18" s="28">
        <f>D16+D13</f>
        <v>57900</v>
      </c>
      <c r="E18" s="28">
        <f>E16+E13</f>
        <v>57900</v>
      </c>
      <c r="F18" s="29">
        <f>F16+F13</f>
        <v>57900</v>
      </c>
    </row>
    <row r="19" spans="1:6" x14ac:dyDescent="0.3">
      <c r="A19" s="30" t="s">
        <v>9</v>
      </c>
      <c r="B19" s="16"/>
      <c r="C19" s="16"/>
      <c r="D19" s="16"/>
      <c r="E19" s="16"/>
      <c r="F19" s="17">
        <v>-45000</v>
      </c>
    </row>
    <row r="20" spans="1:6" x14ac:dyDescent="0.3">
      <c r="A20" s="30" t="s">
        <v>10</v>
      </c>
      <c r="B20" s="16"/>
      <c r="C20" s="16"/>
      <c r="D20" s="16"/>
      <c r="E20" s="16"/>
      <c r="F20" s="17">
        <f>30000*(1-B5)</f>
        <v>23700</v>
      </c>
    </row>
    <row r="21" spans="1:6" x14ac:dyDescent="0.3">
      <c r="A21" s="31" t="s">
        <v>11</v>
      </c>
      <c r="B21" s="16">
        <f>B3</f>
        <v>200000</v>
      </c>
      <c r="C21" s="16"/>
      <c r="D21" s="16"/>
      <c r="E21" s="16"/>
      <c r="F21" s="17"/>
    </row>
    <row r="22" spans="1:6" x14ac:dyDescent="0.3">
      <c r="A22" s="32" t="s">
        <v>12</v>
      </c>
      <c r="B22" s="25">
        <v>-45000</v>
      </c>
      <c r="C22" s="25"/>
      <c r="D22" s="25"/>
      <c r="E22" s="25"/>
      <c r="F22" s="26"/>
    </row>
    <row r="23" spans="1:6" ht="15" thickBot="1" x14ac:dyDescent="0.35">
      <c r="A23" s="33" t="s">
        <v>45</v>
      </c>
      <c r="B23" s="34">
        <f>B18+B19+B20-B21-B22</f>
        <v>-155000</v>
      </c>
      <c r="C23" s="34">
        <f t="shared" ref="C23:F23" si="0">C18+C19+C20-C21-C22</f>
        <v>57900</v>
      </c>
      <c r="D23" s="34">
        <f t="shared" si="0"/>
        <v>57900</v>
      </c>
      <c r="E23" s="34">
        <f t="shared" si="0"/>
        <v>57900</v>
      </c>
      <c r="F23" s="35">
        <f t="shared" si="0"/>
        <v>36600</v>
      </c>
    </row>
    <row r="24" spans="1:6" x14ac:dyDescent="0.3">
      <c r="B24" s="4"/>
      <c r="C24" s="4"/>
      <c r="D24" s="4"/>
      <c r="E24" s="4"/>
      <c r="F24" s="4"/>
    </row>
    <row r="25" spans="1:6" x14ac:dyDescent="0.3">
      <c r="B25" s="4"/>
      <c r="C25" s="4"/>
      <c r="D25" s="4"/>
      <c r="E25" s="4"/>
      <c r="F25" s="4"/>
    </row>
    <row r="26" spans="1:6" x14ac:dyDescent="0.3">
      <c r="A26" t="s">
        <v>0</v>
      </c>
      <c r="B26" s="1">
        <v>0.16</v>
      </c>
      <c r="C26" s="42">
        <f>NPV(B26,C23:F23)+B23</f>
        <v>-4749.1414303508354</v>
      </c>
      <c r="D26" s="4"/>
      <c r="E26" s="4"/>
      <c r="F26" s="4"/>
    </row>
    <row r="27" spans="1:6" x14ac:dyDescent="0.3">
      <c r="A27" t="s">
        <v>28</v>
      </c>
      <c r="B27" s="36">
        <f>IRR(B23:F23)</f>
        <v>0.14364428564663423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F73B-CE5A-4B77-957A-B76487D75811}">
  <dimension ref="A1:G86"/>
  <sheetViews>
    <sheetView topLeftCell="A71" zoomScale="145" zoomScaleNormal="145" workbookViewId="0">
      <selection activeCell="E73" sqref="E73:E75"/>
    </sheetView>
  </sheetViews>
  <sheetFormatPr defaultRowHeight="14.4" x14ac:dyDescent="0.3"/>
  <cols>
    <col min="1" max="1" width="28.59765625" customWidth="1"/>
    <col min="2" max="7" width="13.69921875" customWidth="1"/>
  </cols>
  <sheetData>
    <row r="1" spans="1:7" ht="15" thickBot="1" x14ac:dyDescent="0.35"/>
    <row r="2" spans="1:7" x14ac:dyDescent="0.3">
      <c r="C2" s="58" t="s">
        <v>20</v>
      </c>
      <c r="D2" s="58"/>
      <c r="E2" s="58"/>
    </row>
    <row r="3" spans="1:7" ht="15" thickBot="1" x14ac:dyDescent="0.35">
      <c r="C3" s="12" t="s">
        <v>19</v>
      </c>
      <c r="D3" s="12" t="s">
        <v>17</v>
      </c>
      <c r="E3" s="12" t="s">
        <v>18</v>
      </c>
    </row>
    <row r="4" spans="1:7" x14ac:dyDescent="0.3">
      <c r="A4" s="7" t="s">
        <v>13</v>
      </c>
      <c r="B4" s="7"/>
      <c r="C4" s="7">
        <v>6000</v>
      </c>
      <c r="D4" s="7">
        <v>5500</v>
      </c>
      <c r="E4" s="7">
        <v>6500</v>
      </c>
    </row>
    <row r="5" spans="1:7" x14ac:dyDescent="0.3">
      <c r="A5" s="8" t="s">
        <v>14</v>
      </c>
      <c r="B5" s="8"/>
      <c r="C5" s="9">
        <v>80</v>
      </c>
      <c r="D5" s="9">
        <v>75</v>
      </c>
      <c r="E5" s="9">
        <v>85</v>
      </c>
    </row>
    <row r="6" spans="1:7" x14ac:dyDescent="0.3">
      <c r="A6" s="8" t="s">
        <v>15</v>
      </c>
      <c r="B6" s="8"/>
      <c r="C6" s="9">
        <v>60</v>
      </c>
      <c r="D6" s="9">
        <v>62</v>
      </c>
      <c r="E6" s="9">
        <v>58</v>
      </c>
    </row>
    <row r="7" spans="1:7" ht="15" thickBot="1" x14ac:dyDescent="0.35">
      <c r="A7" s="10" t="s">
        <v>49</v>
      </c>
      <c r="B7" s="10"/>
      <c r="C7" s="11">
        <v>50000</v>
      </c>
      <c r="D7" s="11">
        <v>55000</v>
      </c>
      <c r="E7" s="11">
        <v>45000</v>
      </c>
    </row>
    <row r="9" spans="1:7" x14ac:dyDescent="0.3">
      <c r="A9" t="s">
        <v>21</v>
      </c>
      <c r="C9" s="5">
        <v>200000</v>
      </c>
    </row>
    <row r="10" spans="1:7" x14ac:dyDescent="0.3">
      <c r="A10" t="s">
        <v>1</v>
      </c>
      <c r="C10" s="1">
        <v>0.12</v>
      </c>
    </row>
    <row r="11" spans="1:7" x14ac:dyDescent="0.3">
      <c r="A11" t="s">
        <v>4</v>
      </c>
      <c r="C11" s="1">
        <v>0.21</v>
      </c>
    </row>
    <row r="13" spans="1:7" x14ac:dyDescent="0.3">
      <c r="A13" s="6" t="s">
        <v>22</v>
      </c>
    </row>
    <row r="14" spans="1:7" x14ac:dyDescent="0.3">
      <c r="C14">
        <v>1</v>
      </c>
      <c r="D14">
        <v>2</v>
      </c>
      <c r="E14">
        <v>3</v>
      </c>
      <c r="F14">
        <v>4</v>
      </c>
      <c r="G14">
        <v>5</v>
      </c>
    </row>
    <row r="15" spans="1:7" x14ac:dyDescent="0.3">
      <c r="A15" t="s">
        <v>23</v>
      </c>
      <c r="C15" s="5">
        <f>C4*C5</f>
        <v>480000</v>
      </c>
      <c r="D15" s="5">
        <f>C15</f>
        <v>480000</v>
      </c>
      <c r="E15" s="5">
        <f>D15</f>
        <v>480000</v>
      </c>
      <c r="F15" s="5">
        <f>E15</f>
        <v>480000</v>
      </c>
      <c r="G15" s="5">
        <f>F15</f>
        <v>480000</v>
      </c>
    </row>
    <row r="16" spans="1:7" x14ac:dyDescent="0.3">
      <c r="A16" s="3" t="s">
        <v>26</v>
      </c>
      <c r="B16" s="3"/>
      <c r="C16" s="5">
        <f>C4*C6</f>
        <v>360000</v>
      </c>
      <c r="D16" s="5">
        <f t="shared" ref="D16:E22" si="0">C16</f>
        <v>360000</v>
      </c>
      <c r="E16" s="5">
        <f t="shared" si="0"/>
        <v>360000</v>
      </c>
      <c r="F16" s="5">
        <f t="shared" ref="F16:G16" si="1">E16</f>
        <v>360000</v>
      </c>
      <c r="G16" s="5">
        <f t="shared" si="1"/>
        <v>360000</v>
      </c>
    </row>
    <row r="17" spans="1:7" x14ac:dyDescent="0.3">
      <c r="A17" s="3" t="s">
        <v>25</v>
      </c>
      <c r="B17" s="3"/>
      <c r="C17" s="5">
        <f>C7</f>
        <v>50000</v>
      </c>
      <c r="D17" s="5">
        <f t="shared" si="0"/>
        <v>50000</v>
      </c>
      <c r="E17" s="5">
        <f t="shared" si="0"/>
        <v>50000</v>
      </c>
      <c r="F17" s="5">
        <f t="shared" ref="F17:G17" si="2">E17</f>
        <v>50000</v>
      </c>
      <c r="G17" s="5">
        <f t="shared" si="2"/>
        <v>50000</v>
      </c>
    </row>
    <row r="18" spans="1:7" x14ac:dyDescent="0.3">
      <c r="A18" t="s">
        <v>3</v>
      </c>
      <c r="C18" s="5">
        <f>C15-C16-C17</f>
        <v>70000</v>
      </c>
      <c r="D18" s="5">
        <f t="shared" si="0"/>
        <v>70000</v>
      </c>
      <c r="E18" s="5">
        <f t="shared" si="0"/>
        <v>70000</v>
      </c>
      <c r="F18" s="5">
        <f t="shared" ref="F18:G18" si="3">E18</f>
        <v>70000</v>
      </c>
      <c r="G18" s="5">
        <f t="shared" si="3"/>
        <v>70000</v>
      </c>
    </row>
    <row r="19" spans="1:7" x14ac:dyDescent="0.3">
      <c r="A19" s="3" t="s">
        <v>5</v>
      </c>
      <c r="B19" s="3"/>
      <c r="C19" s="5">
        <f>C9/5</f>
        <v>40000</v>
      </c>
      <c r="D19" s="5">
        <f t="shared" si="0"/>
        <v>40000</v>
      </c>
      <c r="E19" s="5">
        <f t="shared" si="0"/>
        <v>40000</v>
      </c>
      <c r="F19" s="5">
        <f t="shared" ref="F19:G19" si="4">E19</f>
        <v>40000</v>
      </c>
      <c r="G19" s="5">
        <f t="shared" si="4"/>
        <v>40000</v>
      </c>
    </row>
    <row r="20" spans="1:7" x14ac:dyDescent="0.3">
      <c r="A20" t="s">
        <v>2</v>
      </c>
      <c r="C20" s="5">
        <f>C18-C19</f>
        <v>30000</v>
      </c>
      <c r="D20" s="5">
        <f t="shared" si="0"/>
        <v>30000</v>
      </c>
      <c r="E20" s="5">
        <f t="shared" si="0"/>
        <v>30000</v>
      </c>
      <c r="F20" s="5">
        <f t="shared" ref="F20:G20" si="5">E20</f>
        <v>30000</v>
      </c>
      <c r="G20" s="5">
        <f t="shared" si="5"/>
        <v>30000</v>
      </c>
    </row>
    <row r="21" spans="1:7" x14ac:dyDescent="0.3">
      <c r="A21" s="3" t="s">
        <v>6</v>
      </c>
      <c r="B21" s="3"/>
      <c r="C21" s="5">
        <f>C20*$C$11</f>
        <v>6300</v>
      </c>
      <c r="D21" s="5">
        <f t="shared" si="0"/>
        <v>6300</v>
      </c>
      <c r="E21" s="5">
        <f t="shared" si="0"/>
        <v>6300</v>
      </c>
      <c r="F21" s="5">
        <f t="shared" ref="F21:G21" si="6">E21</f>
        <v>6300</v>
      </c>
      <c r="G21" s="5">
        <f t="shared" si="6"/>
        <v>6300</v>
      </c>
    </row>
    <row r="22" spans="1:7" x14ac:dyDescent="0.3">
      <c r="A22" t="s">
        <v>7</v>
      </c>
      <c r="C22" s="5">
        <f>C20-C21</f>
        <v>23700</v>
      </c>
      <c r="D22" s="5">
        <f t="shared" si="0"/>
        <v>23700</v>
      </c>
      <c r="E22" s="5">
        <f t="shared" si="0"/>
        <v>23700</v>
      </c>
      <c r="F22" s="5">
        <f t="shared" ref="F22:G22" si="7">E22</f>
        <v>23700</v>
      </c>
      <c r="G22" s="5">
        <f t="shared" si="7"/>
        <v>23700</v>
      </c>
    </row>
    <row r="24" spans="1:7" x14ac:dyDescent="0.3">
      <c r="A24" t="s">
        <v>8</v>
      </c>
      <c r="C24" s="5">
        <f>C22+C19</f>
        <v>63700</v>
      </c>
      <c r="D24" s="5">
        <f t="shared" ref="D24:G24" si="8">D22+D19</f>
        <v>63700</v>
      </c>
      <c r="E24" s="5">
        <f t="shared" si="8"/>
        <v>63700</v>
      </c>
      <c r="F24" s="5">
        <f t="shared" si="8"/>
        <v>63700</v>
      </c>
      <c r="G24" s="5">
        <f t="shared" si="8"/>
        <v>63700</v>
      </c>
    </row>
    <row r="25" spans="1:7" x14ac:dyDescent="0.3">
      <c r="A25" t="s">
        <v>27</v>
      </c>
      <c r="B25" s="5">
        <f>-$C$9</f>
        <v>-200000</v>
      </c>
    </row>
    <row r="26" spans="1:7" x14ac:dyDescent="0.3">
      <c r="B26" s="5">
        <f>B24+B25</f>
        <v>-200000</v>
      </c>
      <c r="C26" s="5">
        <f t="shared" ref="C26:G26" si="9">C24+C25</f>
        <v>63700</v>
      </c>
      <c r="D26" s="5">
        <f t="shared" si="9"/>
        <v>63700</v>
      </c>
      <c r="E26" s="5">
        <f t="shared" si="9"/>
        <v>63700</v>
      </c>
      <c r="F26" s="5">
        <f t="shared" si="9"/>
        <v>63700</v>
      </c>
      <c r="G26" s="5">
        <f t="shared" si="9"/>
        <v>63700</v>
      </c>
    </row>
    <row r="28" spans="1:7" x14ac:dyDescent="0.3">
      <c r="A28" s="1">
        <v>0.12</v>
      </c>
      <c r="B28" s="5">
        <f>NPV(A28,C26:G26)+B26</f>
        <v>29624.244089376763</v>
      </c>
    </row>
    <row r="29" spans="1:7" x14ac:dyDescent="0.3">
      <c r="A29" t="s">
        <v>28</v>
      </c>
      <c r="B29" s="2">
        <f>IRR(B26:G26)</f>
        <v>0.17823458260708236</v>
      </c>
    </row>
    <row r="31" spans="1:7" x14ac:dyDescent="0.3">
      <c r="A31" s="6" t="s">
        <v>29</v>
      </c>
    </row>
    <row r="32" spans="1:7" x14ac:dyDescent="0.3">
      <c r="C32">
        <v>1</v>
      </c>
      <c r="D32">
        <v>2</v>
      </c>
      <c r="E32">
        <v>3</v>
      </c>
      <c r="F32">
        <v>4</v>
      </c>
      <c r="G32">
        <v>5</v>
      </c>
    </row>
    <row r="33" spans="1:7" x14ac:dyDescent="0.3">
      <c r="A33" t="s">
        <v>23</v>
      </c>
      <c r="C33" s="5">
        <f>D4*D5</f>
        <v>412500</v>
      </c>
      <c r="D33" s="5">
        <f>C33</f>
        <v>412500</v>
      </c>
      <c r="E33" s="5">
        <f>D33</f>
        <v>412500</v>
      </c>
      <c r="F33" s="5">
        <f>E33</f>
        <v>412500</v>
      </c>
      <c r="G33" s="5">
        <f>F33</f>
        <v>412500</v>
      </c>
    </row>
    <row r="34" spans="1:7" x14ac:dyDescent="0.3">
      <c r="A34" s="3" t="s">
        <v>26</v>
      </c>
      <c r="B34" s="3"/>
      <c r="C34" s="5">
        <f>D4*D6</f>
        <v>341000</v>
      </c>
      <c r="D34" s="5">
        <f t="shared" ref="D34:G34" si="10">C34</f>
        <v>341000</v>
      </c>
      <c r="E34" s="5">
        <f t="shared" si="10"/>
        <v>341000</v>
      </c>
      <c r="F34" s="5">
        <f t="shared" si="10"/>
        <v>341000</v>
      </c>
      <c r="G34" s="5">
        <f t="shared" si="10"/>
        <v>341000</v>
      </c>
    </row>
    <row r="35" spans="1:7" x14ac:dyDescent="0.3">
      <c r="A35" s="3" t="s">
        <v>25</v>
      </c>
      <c r="B35" s="3"/>
      <c r="C35" s="5">
        <f>D7</f>
        <v>55000</v>
      </c>
      <c r="D35" s="5">
        <f t="shared" ref="D35:G35" si="11">C35</f>
        <v>55000</v>
      </c>
      <c r="E35" s="5">
        <f t="shared" si="11"/>
        <v>55000</v>
      </c>
      <c r="F35" s="5">
        <f t="shared" si="11"/>
        <v>55000</v>
      </c>
      <c r="G35" s="5">
        <f t="shared" si="11"/>
        <v>55000</v>
      </c>
    </row>
    <row r="36" spans="1:7" x14ac:dyDescent="0.3">
      <c r="A36" t="s">
        <v>3</v>
      </c>
      <c r="C36" s="5">
        <f>C33-C34-C35</f>
        <v>16500</v>
      </c>
      <c r="D36" s="5">
        <f t="shared" ref="D36:G36" si="12">C36</f>
        <v>16500</v>
      </c>
      <c r="E36" s="5">
        <f t="shared" si="12"/>
        <v>16500</v>
      </c>
      <c r="F36" s="5">
        <f t="shared" si="12"/>
        <v>16500</v>
      </c>
      <c r="G36" s="5">
        <f t="shared" si="12"/>
        <v>16500</v>
      </c>
    </row>
    <row r="37" spans="1:7" x14ac:dyDescent="0.3">
      <c r="A37" s="3" t="s">
        <v>5</v>
      </c>
      <c r="B37" s="3"/>
      <c r="C37" s="5">
        <f>C19</f>
        <v>40000</v>
      </c>
      <c r="D37" s="5">
        <f t="shared" ref="D37:G37" si="13">C37</f>
        <v>40000</v>
      </c>
      <c r="E37" s="5">
        <f t="shared" si="13"/>
        <v>40000</v>
      </c>
      <c r="F37" s="5">
        <f t="shared" si="13"/>
        <v>40000</v>
      </c>
      <c r="G37" s="5">
        <f t="shared" si="13"/>
        <v>40000</v>
      </c>
    </row>
    <row r="38" spans="1:7" x14ac:dyDescent="0.3">
      <c r="A38" t="s">
        <v>2</v>
      </c>
      <c r="C38" s="5">
        <f>C36-C37</f>
        <v>-23500</v>
      </c>
      <c r="D38" s="5">
        <f t="shared" ref="D38:G38" si="14">C38</f>
        <v>-23500</v>
      </c>
      <c r="E38" s="5">
        <f t="shared" si="14"/>
        <v>-23500</v>
      </c>
      <c r="F38" s="5">
        <f t="shared" si="14"/>
        <v>-23500</v>
      </c>
      <c r="G38" s="5">
        <f t="shared" si="14"/>
        <v>-23500</v>
      </c>
    </row>
    <row r="39" spans="1:7" x14ac:dyDescent="0.3">
      <c r="A39" s="3" t="s">
        <v>6</v>
      </c>
      <c r="B39" s="3"/>
      <c r="C39" s="5"/>
      <c r="D39" s="5"/>
      <c r="E39" s="5"/>
      <c r="F39" s="5"/>
      <c r="G39" s="5"/>
    </row>
    <row r="40" spans="1:7" x14ac:dyDescent="0.3">
      <c r="A40" t="s">
        <v>7</v>
      </c>
      <c r="C40" s="5">
        <f>C38-C39</f>
        <v>-23500</v>
      </c>
      <c r="D40" s="5">
        <f t="shared" ref="D40:G40" si="15">C40</f>
        <v>-23500</v>
      </c>
      <c r="E40" s="5">
        <f t="shared" si="15"/>
        <v>-23500</v>
      </c>
      <c r="F40" s="5">
        <f t="shared" si="15"/>
        <v>-23500</v>
      </c>
      <c r="G40" s="5">
        <f t="shared" si="15"/>
        <v>-23500</v>
      </c>
    </row>
    <row r="42" spans="1:7" x14ac:dyDescent="0.3">
      <c r="A42" t="s">
        <v>8</v>
      </c>
      <c r="C42" s="5">
        <f>C40+C37</f>
        <v>16500</v>
      </c>
      <c r="D42" s="5">
        <f t="shared" ref="D42:G42" si="16">D40+D37</f>
        <v>16500</v>
      </c>
      <c r="E42" s="5">
        <f t="shared" si="16"/>
        <v>16500</v>
      </c>
      <c r="F42" s="5">
        <f t="shared" si="16"/>
        <v>16500</v>
      </c>
      <c r="G42" s="5">
        <f t="shared" si="16"/>
        <v>16500</v>
      </c>
    </row>
    <row r="43" spans="1:7" x14ac:dyDescent="0.3">
      <c r="A43" t="s">
        <v>27</v>
      </c>
      <c r="B43" s="5">
        <f>-$C$9</f>
        <v>-200000</v>
      </c>
    </row>
    <row r="44" spans="1:7" x14ac:dyDescent="0.3">
      <c r="B44" s="5">
        <f>B42+B43</f>
        <v>-200000</v>
      </c>
      <c r="C44" s="5">
        <f t="shared" ref="C44" si="17">C42+C43</f>
        <v>16500</v>
      </c>
      <c r="D44" s="5">
        <f t="shared" ref="D44" si="18">D42+D43</f>
        <v>16500</v>
      </c>
      <c r="E44" s="5">
        <f t="shared" ref="E44" si="19">E42+E43</f>
        <v>16500</v>
      </c>
      <c r="F44" s="5">
        <f t="shared" ref="F44" si="20">F42+F43</f>
        <v>16500</v>
      </c>
      <c r="G44" s="5">
        <f t="shared" ref="G44" si="21">G42+G43</f>
        <v>16500</v>
      </c>
    </row>
    <row r="46" spans="1:7" x14ac:dyDescent="0.3">
      <c r="A46" s="1">
        <v>0.12</v>
      </c>
      <c r="B46" s="5">
        <f>NPV(A46,C44:G44)+B44</f>
        <v>-140521.19266130743</v>
      </c>
    </row>
    <row r="47" spans="1:7" x14ac:dyDescent="0.3">
      <c r="A47" t="s">
        <v>28</v>
      </c>
      <c r="B47" s="2">
        <f>IRR(B44:G44)</f>
        <v>-0.23742972934135087</v>
      </c>
    </row>
    <row r="50" spans="1:7" x14ac:dyDescent="0.3">
      <c r="A50" s="6" t="s">
        <v>30</v>
      </c>
    </row>
    <row r="51" spans="1:7" x14ac:dyDescent="0.3">
      <c r="C51">
        <v>1</v>
      </c>
      <c r="D51">
        <v>2</v>
      </c>
      <c r="E51">
        <v>3</v>
      </c>
      <c r="F51">
        <v>4</v>
      </c>
      <c r="G51">
        <v>5</v>
      </c>
    </row>
    <row r="52" spans="1:7" x14ac:dyDescent="0.3">
      <c r="A52" t="s">
        <v>23</v>
      </c>
      <c r="C52" s="5">
        <f>E4*E5</f>
        <v>552500</v>
      </c>
      <c r="D52" s="5">
        <f>C52</f>
        <v>552500</v>
      </c>
      <c r="E52" s="5">
        <f>D52</f>
        <v>552500</v>
      </c>
      <c r="F52" s="5">
        <f>E52</f>
        <v>552500</v>
      </c>
      <c r="G52" s="5">
        <f>F52</f>
        <v>552500</v>
      </c>
    </row>
    <row r="53" spans="1:7" x14ac:dyDescent="0.3">
      <c r="A53" s="3" t="s">
        <v>26</v>
      </c>
      <c r="B53" s="3"/>
      <c r="C53" s="5">
        <f>E4*E6</f>
        <v>377000</v>
      </c>
      <c r="D53" s="5">
        <f t="shared" ref="D53:G53" si="22">C53</f>
        <v>377000</v>
      </c>
      <c r="E53" s="5">
        <f t="shared" si="22"/>
        <v>377000</v>
      </c>
      <c r="F53" s="5">
        <f t="shared" si="22"/>
        <v>377000</v>
      </c>
      <c r="G53" s="5">
        <f t="shared" si="22"/>
        <v>377000</v>
      </c>
    </row>
    <row r="54" spans="1:7" x14ac:dyDescent="0.3">
      <c r="A54" s="3" t="s">
        <v>25</v>
      </c>
      <c r="B54" s="3"/>
      <c r="C54" s="5">
        <f>E7</f>
        <v>45000</v>
      </c>
      <c r="D54" s="5">
        <f t="shared" ref="D54:G54" si="23">C54</f>
        <v>45000</v>
      </c>
      <c r="E54" s="5">
        <f t="shared" si="23"/>
        <v>45000</v>
      </c>
      <c r="F54" s="5">
        <f t="shared" si="23"/>
        <v>45000</v>
      </c>
      <c r="G54" s="5">
        <f t="shared" si="23"/>
        <v>45000</v>
      </c>
    </row>
    <row r="55" spans="1:7" x14ac:dyDescent="0.3">
      <c r="A55" t="s">
        <v>3</v>
      </c>
      <c r="C55" s="5">
        <f>C52-C53-C54</f>
        <v>130500</v>
      </c>
      <c r="D55" s="5">
        <f t="shared" ref="D55:G55" si="24">C55</f>
        <v>130500</v>
      </c>
      <c r="E55" s="5">
        <f t="shared" si="24"/>
        <v>130500</v>
      </c>
      <c r="F55" s="5">
        <f t="shared" si="24"/>
        <v>130500</v>
      </c>
      <c r="G55" s="5">
        <f t="shared" si="24"/>
        <v>130500</v>
      </c>
    </row>
    <row r="56" spans="1:7" x14ac:dyDescent="0.3">
      <c r="A56" s="3" t="s">
        <v>5</v>
      </c>
      <c r="B56" s="3"/>
      <c r="C56" s="5">
        <f>C37</f>
        <v>40000</v>
      </c>
      <c r="D56" s="5">
        <f t="shared" ref="D56:G56" si="25">C56</f>
        <v>40000</v>
      </c>
      <c r="E56" s="5">
        <f t="shared" si="25"/>
        <v>40000</v>
      </c>
      <c r="F56" s="5">
        <f t="shared" si="25"/>
        <v>40000</v>
      </c>
      <c r="G56" s="5">
        <f t="shared" si="25"/>
        <v>40000</v>
      </c>
    </row>
    <row r="57" spans="1:7" x14ac:dyDescent="0.3">
      <c r="A57" t="s">
        <v>2</v>
      </c>
      <c r="C57" s="5">
        <f>C55-C56</f>
        <v>90500</v>
      </c>
      <c r="D57" s="5">
        <f t="shared" ref="D57:G57" si="26">C57</f>
        <v>90500</v>
      </c>
      <c r="E57" s="5">
        <f t="shared" si="26"/>
        <v>90500</v>
      </c>
      <c r="F57" s="5">
        <f t="shared" si="26"/>
        <v>90500</v>
      </c>
      <c r="G57" s="5">
        <f t="shared" si="26"/>
        <v>90500</v>
      </c>
    </row>
    <row r="58" spans="1:7" x14ac:dyDescent="0.3">
      <c r="A58" s="3" t="s">
        <v>6</v>
      </c>
      <c r="B58" s="3"/>
      <c r="C58" s="5">
        <f>C57*$C$11</f>
        <v>19005</v>
      </c>
      <c r="D58" s="5">
        <f t="shared" ref="D58:G58" si="27">C58</f>
        <v>19005</v>
      </c>
      <c r="E58" s="5">
        <f t="shared" si="27"/>
        <v>19005</v>
      </c>
      <c r="F58" s="5">
        <f t="shared" si="27"/>
        <v>19005</v>
      </c>
      <c r="G58" s="5">
        <f t="shared" si="27"/>
        <v>19005</v>
      </c>
    </row>
    <row r="59" spans="1:7" x14ac:dyDescent="0.3">
      <c r="A59" t="s">
        <v>7</v>
      </c>
      <c r="C59" s="5">
        <f>C57-C58</f>
        <v>71495</v>
      </c>
      <c r="D59" s="5">
        <f t="shared" ref="D59:G59" si="28">C59</f>
        <v>71495</v>
      </c>
      <c r="E59" s="5">
        <f t="shared" si="28"/>
        <v>71495</v>
      </c>
      <c r="F59" s="5">
        <f t="shared" si="28"/>
        <v>71495</v>
      </c>
      <c r="G59" s="5">
        <f t="shared" si="28"/>
        <v>71495</v>
      </c>
    </row>
    <row r="61" spans="1:7" x14ac:dyDescent="0.3">
      <c r="A61" t="s">
        <v>8</v>
      </c>
      <c r="C61" s="5">
        <f>C59+C56</f>
        <v>111495</v>
      </c>
      <c r="D61" s="5">
        <f t="shared" ref="D61:G61" si="29">D59+D56</f>
        <v>111495</v>
      </c>
      <c r="E61" s="5">
        <f t="shared" si="29"/>
        <v>111495</v>
      </c>
      <c r="F61" s="5">
        <f t="shared" si="29"/>
        <v>111495</v>
      </c>
      <c r="G61" s="5">
        <f t="shared" si="29"/>
        <v>111495</v>
      </c>
    </row>
    <row r="62" spans="1:7" x14ac:dyDescent="0.3">
      <c r="A62" t="s">
        <v>27</v>
      </c>
      <c r="B62" s="5">
        <f>-$C$9</f>
        <v>-200000</v>
      </c>
    </row>
    <row r="63" spans="1:7" x14ac:dyDescent="0.3">
      <c r="B63" s="5">
        <f>B61+B62</f>
        <v>-200000</v>
      </c>
      <c r="C63" s="5">
        <f t="shared" ref="C63" si="30">C61+C62</f>
        <v>111495</v>
      </c>
      <c r="D63" s="5">
        <f t="shared" ref="D63" si="31">D61+D62</f>
        <v>111495</v>
      </c>
      <c r="E63" s="5">
        <f t="shared" ref="E63" si="32">E61+E62</f>
        <v>111495</v>
      </c>
      <c r="F63" s="5">
        <f t="shared" ref="F63" si="33">F61+F62</f>
        <v>111495</v>
      </c>
      <c r="G63" s="5">
        <f t="shared" ref="G63" si="34">G61+G62</f>
        <v>111495</v>
      </c>
    </row>
    <row r="65" spans="1:7" x14ac:dyDescent="0.3">
      <c r="A65" s="1">
        <v>0.12</v>
      </c>
      <c r="B65" s="5">
        <f>NPV(A65,C63:G63)+B63</f>
        <v>201914.52268045628</v>
      </c>
    </row>
    <row r="66" spans="1:7" x14ac:dyDescent="0.3">
      <c r="A66" t="s">
        <v>28</v>
      </c>
      <c r="B66" s="2">
        <f>IRR(B63:G63)</f>
        <v>0.47859194629171364</v>
      </c>
    </row>
    <row r="72" spans="1:7" x14ac:dyDescent="0.3">
      <c r="A72" s="14" t="s">
        <v>50</v>
      </c>
    </row>
    <row r="73" spans="1:7" x14ac:dyDescent="0.3">
      <c r="A73" t="s">
        <v>19</v>
      </c>
      <c r="B73" s="1">
        <v>0.4</v>
      </c>
      <c r="D73" s="5">
        <f>B28</f>
        <v>29624.244089376763</v>
      </c>
      <c r="E73" s="5">
        <f>B73*D73</f>
        <v>11849.697635750706</v>
      </c>
    </row>
    <row r="74" spans="1:7" x14ac:dyDescent="0.3">
      <c r="A74" t="s">
        <v>18</v>
      </c>
      <c r="B74" s="1">
        <v>0.25</v>
      </c>
      <c r="D74" s="5">
        <f>B65</f>
        <v>201914.52268045628</v>
      </c>
      <c r="E74" s="5">
        <f>B74*D74</f>
        <v>50478.630670114071</v>
      </c>
    </row>
    <row r="75" spans="1:7" x14ac:dyDescent="0.3">
      <c r="A75" t="s">
        <v>17</v>
      </c>
      <c r="B75" s="1">
        <v>0.35</v>
      </c>
      <c r="D75" s="5">
        <f>B46</f>
        <v>-140521.19266130743</v>
      </c>
      <c r="E75" s="5">
        <f>B75*D75</f>
        <v>-49182.417431457601</v>
      </c>
    </row>
    <row r="78" spans="1:7" x14ac:dyDescent="0.3">
      <c r="A78" t="s">
        <v>8</v>
      </c>
      <c r="C78" s="5">
        <f>C24*B73+C61*B74+C42*B75</f>
        <v>59128.75</v>
      </c>
      <c r="D78" s="5">
        <f>C78</f>
        <v>59128.75</v>
      </c>
      <c r="E78" s="5">
        <f t="shared" ref="E78:G78" si="35">D78</f>
        <v>59128.75</v>
      </c>
      <c r="F78" s="5">
        <f t="shared" si="35"/>
        <v>59128.75</v>
      </c>
      <c r="G78" s="5">
        <f t="shared" si="35"/>
        <v>59128.75</v>
      </c>
    </row>
    <row r="79" spans="1:7" x14ac:dyDescent="0.3">
      <c r="A79" t="s">
        <v>27</v>
      </c>
      <c r="B79" s="5">
        <f>-$C$9</f>
        <v>-200000</v>
      </c>
    </row>
    <row r="80" spans="1:7" x14ac:dyDescent="0.3">
      <c r="B80" s="5">
        <f>B78+B79</f>
        <v>-200000</v>
      </c>
      <c r="C80" s="5">
        <f t="shared" ref="C80:G80" si="36">C78+C79</f>
        <v>59128.75</v>
      </c>
      <c r="D80" s="5">
        <f t="shared" si="36"/>
        <v>59128.75</v>
      </c>
      <c r="E80" s="5">
        <f t="shared" si="36"/>
        <v>59128.75</v>
      </c>
      <c r="F80" s="5">
        <f t="shared" si="36"/>
        <v>59128.75</v>
      </c>
      <c r="G80" s="5">
        <f t="shared" si="36"/>
        <v>59128.75</v>
      </c>
    </row>
    <row r="82" spans="1:2" x14ac:dyDescent="0.3">
      <c r="A82" s="1">
        <v>0.12</v>
      </c>
      <c r="B82" s="5">
        <f>NPV(A82,C80:G80)+B80</f>
        <v>13145.910874407185</v>
      </c>
    </row>
    <row r="83" spans="1:2" x14ac:dyDescent="0.3">
      <c r="A83" t="s">
        <v>28</v>
      </c>
      <c r="B83" s="2">
        <f>IRR(B80:G80)</f>
        <v>0.14621094710207183</v>
      </c>
    </row>
    <row r="86" spans="1:2" x14ac:dyDescent="0.3">
      <c r="B86" s="5">
        <f>B73*B28+B74*B65+B75*B46</f>
        <v>13145.910874407178</v>
      </c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A7ADA-E2C4-4E06-8C1A-6D8B02C76297}">
  <dimension ref="A1:I66"/>
  <sheetViews>
    <sheetView topLeftCell="A18" zoomScale="130" zoomScaleNormal="130" workbookViewId="0">
      <selection activeCell="C35" sqref="C35"/>
    </sheetView>
  </sheetViews>
  <sheetFormatPr defaultRowHeight="14.4" x14ac:dyDescent="0.3"/>
  <cols>
    <col min="1" max="9" width="12.3984375" customWidth="1"/>
  </cols>
  <sheetData>
    <row r="1" spans="1:9" ht="15" thickBot="1" x14ac:dyDescent="0.35"/>
    <row r="2" spans="1:9" x14ac:dyDescent="0.3">
      <c r="C2" s="58" t="s">
        <v>20</v>
      </c>
      <c r="D2" s="58"/>
      <c r="E2" s="58"/>
    </row>
    <row r="3" spans="1:9" ht="15" thickBot="1" x14ac:dyDescent="0.35">
      <c r="C3" s="12" t="s">
        <v>19</v>
      </c>
      <c r="D3" s="12" t="s">
        <v>17</v>
      </c>
      <c r="E3" s="12" t="s">
        <v>18</v>
      </c>
    </row>
    <row r="4" spans="1:9" x14ac:dyDescent="0.3">
      <c r="A4" s="7" t="s">
        <v>13</v>
      </c>
      <c r="B4" s="7"/>
      <c r="C4" s="7">
        <v>500</v>
      </c>
      <c r="D4" s="7">
        <f>C4*0.95</f>
        <v>475</v>
      </c>
      <c r="E4" s="7">
        <f>C4*1.05</f>
        <v>525</v>
      </c>
    </row>
    <row r="5" spans="1:9" x14ac:dyDescent="0.3">
      <c r="A5" s="8" t="s">
        <v>14</v>
      </c>
      <c r="B5" s="8"/>
      <c r="C5" s="9">
        <v>2500</v>
      </c>
      <c r="D5" s="9">
        <f>C5*0.95</f>
        <v>2375</v>
      </c>
      <c r="E5" s="9">
        <f>C5*1.05</f>
        <v>2625</v>
      </c>
      <c r="I5">
        <v>5000</v>
      </c>
    </row>
    <row r="6" spans="1:9" x14ac:dyDescent="0.3">
      <c r="A6" s="8" t="s">
        <v>15</v>
      </c>
      <c r="B6" s="8"/>
      <c r="C6" s="9">
        <v>1500</v>
      </c>
      <c r="D6" s="9">
        <f>C6*1.05</f>
        <v>1575</v>
      </c>
      <c r="E6" s="9">
        <f>C6*0.95</f>
        <v>1425</v>
      </c>
      <c r="I6">
        <f>I5*0.28</f>
        <v>1400.0000000000002</v>
      </c>
    </row>
    <row r="7" spans="1:9" ht="15" thickBot="1" x14ac:dyDescent="0.35">
      <c r="A7" s="10" t="s">
        <v>16</v>
      </c>
      <c r="B7" s="10"/>
      <c r="C7" s="11">
        <v>200000</v>
      </c>
      <c r="D7" s="11">
        <f>C7*1.05</f>
        <v>210000</v>
      </c>
      <c r="E7" s="11">
        <f>C7*0.95</f>
        <v>190000</v>
      </c>
    </row>
    <row r="9" spans="1:9" x14ac:dyDescent="0.3">
      <c r="A9" t="s">
        <v>21</v>
      </c>
      <c r="C9" s="5">
        <v>750000</v>
      </c>
    </row>
    <row r="10" spans="1:9" x14ac:dyDescent="0.3">
      <c r="A10" t="s">
        <v>1</v>
      </c>
      <c r="C10" s="1">
        <v>0.12</v>
      </c>
    </row>
    <row r="11" spans="1:9" x14ac:dyDescent="0.3">
      <c r="A11" t="s">
        <v>4</v>
      </c>
      <c r="C11" s="1">
        <v>0.21</v>
      </c>
    </row>
    <row r="13" spans="1:9" x14ac:dyDescent="0.3">
      <c r="A13" s="6" t="s">
        <v>22</v>
      </c>
    </row>
    <row r="14" spans="1:9" x14ac:dyDescent="0.3">
      <c r="C14">
        <v>1</v>
      </c>
      <c r="D14">
        <v>2</v>
      </c>
      <c r="E14">
        <v>3</v>
      </c>
      <c r="F14">
        <v>4</v>
      </c>
      <c r="G14">
        <v>5</v>
      </c>
    </row>
    <row r="15" spans="1:9" x14ac:dyDescent="0.3">
      <c r="A15" t="s">
        <v>23</v>
      </c>
      <c r="C15" s="5">
        <f>C4*C5</f>
        <v>1250000</v>
      </c>
      <c r="D15" s="5">
        <f>C15</f>
        <v>1250000</v>
      </c>
      <c r="E15" s="5">
        <f>D15</f>
        <v>1250000</v>
      </c>
      <c r="F15" s="5">
        <f>E15</f>
        <v>1250000</v>
      </c>
      <c r="G15" s="5">
        <f>F15</f>
        <v>1250000</v>
      </c>
    </row>
    <row r="16" spans="1:9" x14ac:dyDescent="0.3">
      <c r="A16" s="3" t="s">
        <v>26</v>
      </c>
      <c r="B16" s="3"/>
      <c r="C16" s="5">
        <f>C4*C6</f>
        <v>750000</v>
      </c>
      <c r="D16" s="5">
        <f t="shared" ref="D16:G22" si="0">C16</f>
        <v>750000</v>
      </c>
      <c r="E16" s="5">
        <f t="shared" si="0"/>
        <v>750000</v>
      </c>
      <c r="F16" s="5">
        <f t="shared" si="0"/>
        <v>750000</v>
      </c>
      <c r="G16" s="5">
        <f t="shared" si="0"/>
        <v>750000</v>
      </c>
    </row>
    <row r="17" spans="1:7" x14ac:dyDescent="0.3">
      <c r="A17" s="3" t="s">
        <v>25</v>
      </c>
      <c r="B17" s="3"/>
      <c r="C17" s="5">
        <f>C7</f>
        <v>200000</v>
      </c>
      <c r="D17" s="5">
        <f t="shared" si="0"/>
        <v>200000</v>
      </c>
      <c r="E17" s="5">
        <f t="shared" si="0"/>
        <v>200000</v>
      </c>
      <c r="F17" s="5">
        <f t="shared" si="0"/>
        <v>200000</v>
      </c>
      <c r="G17" s="5">
        <f t="shared" si="0"/>
        <v>200000</v>
      </c>
    </row>
    <row r="18" spans="1:7" x14ac:dyDescent="0.3">
      <c r="A18" t="s">
        <v>3</v>
      </c>
      <c r="C18" s="5">
        <f>C15-C16-C17</f>
        <v>300000</v>
      </c>
      <c r="D18" s="5">
        <f t="shared" si="0"/>
        <v>300000</v>
      </c>
      <c r="E18" s="5">
        <f t="shared" si="0"/>
        <v>300000</v>
      </c>
      <c r="F18" s="5">
        <f t="shared" si="0"/>
        <v>300000</v>
      </c>
      <c r="G18" s="5">
        <f t="shared" si="0"/>
        <v>300000</v>
      </c>
    </row>
    <row r="19" spans="1:7" x14ac:dyDescent="0.3">
      <c r="A19" s="3" t="s">
        <v>5</v>
      </c>
      <c r="B19" s="3"/>
      <c r="C19" s="5">
        <f>C9/5</f>
        <v>150000</v>
      </c>
      <c r="D19" s="5">
        <f t="shared" si="0"/>
        <v>150000</v>
      </c>
      <c r="E19" s="5">
        <f t="shared" si="0"/>
        <v>150000</v>
      </c>
      <c r="F19" s="5">
        <f t="shared" si="0"/>
        <v>150000</v>
      </c>
      <c r="G19" s="5">
        <f t="shared" si="0"/>
        <v>150000</v>
      </c>
    </row>
    <row r="20" spans="1:7" x14ac:dyDescent="0.3">
      <c r="A20" t="s">
        <v>2</v>
      </c>
      <c r="C20" s="5">
        <f>C18-C19</f>
        <v>150000</v>
      </c>
      <c r="D20" s="5">
        <f t="shared" si="0"/>
        <v>150000</v>
      </c>
      <c r="E20" s="5">
        <f t="shared" si="0"/>
        <v>150000</v>
      </c>
      <c r="F20" s="5">
        <f t="shared" si="0"/>
        <v>150000</v>
      </c>
      <c r="G20" s="5">
        <f t="shared" si="0"/>
        <v>150000</v>
      </c>
    </row>
    <row r="21" spans="1:7" x14ac:dyDescent="0.3">
      <c r="A21" s="3" t="s">
        <v>6</v>
      </c>
      <c r="B21" s="3"/>
      <c r="C21" s="5">
        <f>C20*$C$11</f>
        <v>31500</v>
      </c>
      <c r="D21" s="5">
        <f t="shared" si="0"/>
        <v>31500</v>
      </c>
      <c r="E21" s="5">
        <f t="shared" si="0"/>
        <v>31500</v>
      </c>
      <c r="F21" s="5">
        <f t="shared" si="0"/>
        <v>31500</v>
      </c>
      <c r="G21" s="5">
        <f t="shared" si="0"/>
        <v>31500</v>
      </c>
    </row>
    <row r="22" spans="1:7" x14ac:dyDescent="0.3">
      <c r="A22" t="s">
        <v>7</v>
      </c>
      <c r="C22" s="5">
        <f>C20-C21</f>
        <v>118500</v>
      </c>
      <c r="D22" s="5">
        <f t="shared" si="0"/>
        <v>118500</v>
      </c>
      <c r="E22" s="5">
        <f t="shared" si="0"/>
        <v>118500</v>
      </c>
      <c r="F22" s="5">
        <f t="shared" si="0"/>
        <v>118500</v>
      </c>
      <c r="G22" s="5">
        <f t="shared" si="0"/>
        <v>118500</v>
      </c>
    </row>
    <row r="24" spans="1:7" x14ac:dyDescent="0.3">
      <c r="A24" t="s">
        <v>8</v>
      </c>
      <c r="C24" s="5">
        <f>C22+C19</f>
        <v>268500</v>
      </c>
      <c r="D24" s="5">
        <f t="shared" ref="D24:G24" si="1">D22+D19</f>
        <v>268500</v>
      </c>
      <c r="E24" s="5">
        <f t="shared" si="1"/>
        <v>268500</v>
      </c>
      <c r="F24" s="5">
        <f t="shared" si="1"/>
        <v>268500</v>
      </c>
      <c r="G24" s="5">
        <f t="shared" si="1"/>
        <v>268500</v>
      </c>
    </row>
    <row r="25" spans="1:7" x14ac:dyDescent="0.3">
      <c r="A25" t="s">
        <v>27</v>
      </c>
      <c r="B25" s="5">
        <f>-$C$9</f>
        <v>-750000</v>
      </c>
    </row>
    <row r="26" spans="1:7" x14ac:dyDescent="0.3">
      <c r="B26" s="5">
        <f>B24+B25</f>
        <v>-750000</v>
      </c>
      <c r="C26" s="5">
        <f t="shared" ref="C26:G26" si="2">C24+C25</f>
        <v>268500</v>
      </c>
      <c r="D26" s="5">
        <f t="shared" si="2"/>
        <v>268500</v>
      </c>
      <c r="E26" s="5">
        <f t="shared" si="2"/>
        <v>268500</v>
      </c>
      <c r="F26" s="5">
        <f t="shared" si="2"/>
        <v>268500</v>
      </c>
      <c r="G26" s="5">
        <f t="shared" si="2"/>
        <v>268500</v>
      </c>
    </row>
    <row r="28" spans="1:7" x14ac:dyDescent="0.3">
      <c r="A28" s="1">
        <v>0.17</v>
      </c>
      <c r="B28" s="5">
        <f>NPV(A28,C26:G26)+B26</f>
        <v>109024.44469279435</v>
      </c>
    </row>
    <row r="29" spans="1:7" x14ac:dyDescent="0.3">
      <c r="A29" t="s">
        <v>28</v>
      </c>
      <c r="B29" s="2">
        <f>IRR(B26:G26)</f>
        <v>0.23172686829466094</v>
      </c>
    </row>
    <row r="31" spans="1:7" x14ac:dyDescent="0.3">
      <c r="A31" s="6" t="s">
        <v>29</v>
      </c>
    </row>
    <row r="32" spans="1:7" x14ac:dyDescent="0.3">
      <c r="C32">
        <v>1</v>
      </c>
      <c r="D32">
        <v>2</v>
      </c>
      <c r="E32">
        <v>3</v>
      </c>
      <c r="F32">
        <v>4</v>
      </c>
      <c r="G32">
        <v>5</v>
      </c>
    </row>
    <row r="33" spans="1:7" x14ac:dyDescent="0.3">
      <c r="A33" t="s">
        <v>23</v>
      </c>
      <c r="B33">
        <f>475*2375</f>
        <v>1128125</v>
      </c>
      <c r="C33" s="5">
        <f>D4*D5</f>
        <v>1128125</v>
      </c>
      <c r="D33" s="5">
        <f>C33</f>
        <v>1128125</v>
      </c>
      <c r="E33" s="5">
        <f>D33</f>
        <v>1128125</v>
      </c>
      <c r="F33" s="5">
        <f>E33</f>
        <v>1128125</v>
      </c>
      <c r="G33" s="5">
        <f>F33</f>
        <v>1128125</v>
      </c>
    </row>
    <row r="34" spans="1:7" x14ac:dyDescent="0.3">
      <c r="A34" s="3" t="s">
        <v>26</v>
      </c>
      <c r="C34" s="5">
        <f>D4*D6</f>
        <v>748125</v>
      </c>
      <c r="D34" s="5">
        <f t="shared" ref="D34:G40" si="3">C34</f>
        <v>748125</v>
      </c>
      <c r="E34" s="5">
        <f t="shared" si="3"/>
        <v>748125</v>
      </c>
      <c r="F34" s="5">
        <f t="shared" si="3"/>
        <v>748125</v>
      </c>
      <c r="G34" s="5">
        <f t="shared" si="3"/>
        <v>748125</v>
      </c>
    </row>
    <row r="35" spans="1:7" x14ac:dyDescent="0.3">
      <c r="A35" s="3" t="s">
        <v>25</v>
      </c>
      <c r="B35" s="3"/>
      <c r="C35" s="5">
        <f>D7</f>
        <v>210000</v>
      </c>
      <c r="D35" s="5">
        <f t="shared" si="3"/>
        <v>210000</v>
      </c>
      <c r="E35" s="5">
        <f t="shared" si="3"/>
        <v>210000</v>
      </c>
      <c r="F35" s="5">
        <f t="shared" si="3"/>
        <v>210000</v>
      </c>
      <c r="G35" s="5">
        <f t="shared" si="3"/>
        <v>210000</v>
      </c>
    </row>
    <row r="36" spans="1:7" x14ac:dyDescent="0.3">
      <c r="A36" t="s">
        <v>3</v>
      </c>
      <c r="C36" s="5">
        <f>C33-C34-C35</f>
        <v>170000</v>
      </c>
      <c r="D36" s="5">
        <f t="shared" si="3"/>
        <v>170000</v>
      </c>
      <c r="E36" s="5">
        <f t="shared" si="3"/>
        <v>170000</v>
      </c>
      <c r="F36" s="5">
        <f t="shared" si="3"/>
        <v>170000</v>
      </c>
      <c r="G36" s="5">
        <f t="shared" si="3"/>
        <v>170000</v>
      </c>
    </row>
    <row r="37" spans="1:7" x14ac:dyDescent="0.3">
      <c r="A37" s="3" t="s">
        <v>5</v>
      </c>
      <c r="B37" s="3"/>
      <c r="C37" s="5">
        <f>C19</f>
        <v>150000</v>
      </c>
      <c r="D37" s="5">
        <f t="shared" si="3"/>
        <v>150000</v>
      </c>
      <c r="E37" s="5">
        <f t="shared" si="3"/>
        <v>150000</v>
      </c>
      <c r="F37" s="5">
        <f t="shared" si="3"/>
        <v>150000</v>
      </c>
      <c r="G37" s="5">
        <f t="shared" si="3"/>
        <v>150000</v>
      </c>
    </row>
    <row r="38" spans="1:7" x14ac:dyDescent="0.3">
      <c r="A38" t="s">
        <v>2</v>
      </c>
      <c r="C38" s="5">
        <f>C36-C37</f>
        <v>20000</v>
      </c>
      <c r="D38" s="5">
        <f t="shared" si="3"/>
        <v>20000</v>
      </c>
      <c r="E38" s="5">
        <f t="shared" si="3"/>
        <v>20000</v>
      </c>
      <c r="F38" s="5">
        <f t="shared" si="3"/>
        <v>20000</v>
      </c>
      <c r="G38" s="5">
        <f t="shared" si="3"/>
        <v>20000</v>
      </c>
    </row>
    <row r="39" spans="1:7" x14ac:dyDescent="0.3">
      <c r="A39" s="3" t="s">
        <v>6</v>
      </c>
      <c r="B39" s="3"/>
      <c r="C39" s="5">
        <f>C38*$C$11</f>
        <v>4200</v>
      </c>
      <c r="D39" s="5">
        <f t="shared" si="3"/>
        <v>4200</v>
      </c>
      <c r="E39" s="5">
        <f t="shared" si="3"/>
        <v>4200</v>
      </c>
      <c r="F39" s="5">
        <f t="shared" si="3"/>
        <v>4200</v>
      </c>
      <c r="G39" s="5">
        <f t="shared" si="3"/>
        <v>4200</v>
      </c>
    </row>
    <row r="40" spans="1:7" x14ac:dyDescent="0.3">
      <c r="A40" t="s">
        <v>7</v>
      </c>
      <c r="C40" s="5">
        <f>C38-C39</f>
        <v>15800</v>
      </c>
      <c r="D40" s="5">
        <f t="shared" si="3"/>
        <v>15800</v>
      </c>
      <c r="E40" s="5">
        <f t="shared" si="3"/>
        <v>15800</v>
      </c>
      <c r="F40" s="5">
        <f t="shared" si="3"/>
        <v>15800</v>
      </c>
      <c r="G40" s="5">
        <f t="shared" si="3"/>
        <v>15800</v>
      </c>
    </row>
    <row r="42" spans="1:7" x14ac:dyDescent="0.3">
      <c r="A42" t="s">
        <v>8</v>
      </c>
      <c r="C42" s="5">
        <f>C40+C37</f>
        <v>165800</v>
      </c>
      <c r="D42" s="5">
        <f t="shared" ref="D42:G42" si="4">D40+D37</f>
        <v>165800</v>
      </c>
      <c r="E42" s="5">
        <f t="shared" si="4"/>
        <v>165800</v>
      </c>
      <c r="F42" s="5">
        <f t="shared" si="4"/>
        <v>165800</v>
      </c>
      <c r="G42" s="5">
        <f t="shared" si="4"/>
        <v>165800</v>
      </c>
    </row>
    <row r="43" spans="1:7" x14ac:dyDescent="0.3">
      <c r="A43" t="s">
        <v>27</v>
      </c>
      <c r="B43" s="5">
        <f>-$C$9</f>
        <v>-750000</v>
      </c>
    </row>
    <row r="44" spans="1:7" x14ac:dyDescent="0.3">
      <c r="B44" s="5">
        <f>B42+B43</f>
        <v>-750000</v>
      </c>
      <c r="C44" s="5">
        <f t="shared" ref="C44:G44" si="5">C42+C43</f>
        <v>165800</v>
      </c>
      <c r="D44" s="5">
        <f t="shared" si="5"/>
        <v>165800</v>
      </c>
      <c r="E44" s="5">
        <f t="shared" si="5"/>
        <v>165800</v>
      </c>
      <c r="F44" s="5">
        <f t="shared" si="5"/>
        <v>165800</v>
      </c>
      <c r="G44" s="5">
        <f t="shared" si="5"/>
        <v>165800</v>
      </c>
    </row>
    <row r="46" spans="1:7" x14ac:dyDescent="0.3">
      <c r="A46" s="1">
        <v>0.17</v>
      </c>
      <c r="B46" s="5">
        <f>NPV(A46,C44:G44)+B44</f>
        <v>-219548.40621949604</v>
      </c>
    </row>
    <row r="47" spans="1:7" x14ac:dyDescent="0.3">
      <c r="A47" t="s">
        <v>28</v>
      </c>
      <c r="B47" s="2">
        <f>IRR(B44:G44)</f>
        <v>3.4338595307112252E-2</v>
      </c>
    </row>
    <row r="50" spans="1:7" x14ac:dyDescent="0.3">
      <c r="A50" s="6" t="s">
        <v>30</v>
      </c>
    </row>
    <row r="51" spans="1:7" x14ac:dyDescent="0.3">
      <c r="C51">
        <v>1</v>
      </c>
      <c r="D51">
        <v>2</v>
      </c>
      <c r="E51">
        <v>3</v>
      </c>
      <c r="F51">
        <v>4</v>
      </c>
      <c r="G51">
        <v>5</v>
      </c>
    </row>
    <row r="52" spans="1:7" x14ac:dyDescent="0.3">
      <c r="A52" t="s">
        <v>23</v>
      </c>
      <c r="C52" s="5">
        <f>E4*E5</f>
        <v>1378125</v>
      </c>
      <c r="D52" s="5">
        <f>C52</f>
        <v>1378125</v>
      </c>
      <c r="E52" s="5">
        <f>D52</f>
        <v>1378125</v>
      </c>
      <c r="F52" s="5">
        <f>E52</f>
        <v>1378125</v>
      </c>
      <c r="G52" s="5">
        <f>F52</f>
        <v>1378125</v>
      </c>
    </row>
    <row r="53" spans="1:7" x14ac:dyDescent="0.3">
      <c r="A53" s="3" t="s">
        <v>26</v>
      </c>
      <c r="B53" s="3"/>
      <c r="C53" s="5">
        <f>E4*E6</f>
        <v>748125</v>
      </c>
      <c r="D53" s="5">
        <f t="shared" ref="D53:G59" si="6">C53</f>
        <v>748125</v>
      </c>
      <c r="E53" s="5">
        <f t="shared" si="6"/>
        <v>748125</v>
      </c>
      <c r="F53" s="5">
        <f t="shared" si="6"/>
        <v>748125</v>
      </c>
      <c r="G53" s="5">
        <f t="shared" si="6"/>
        <v>748125</v>
      </c>
    </row>
    <row r="54" spans="1:7" x14ac:dyDescent="0.3">
      <c r="A54" s="3" t="s">
        <v>25</v>
      </c>
      <c r="B54" s="3"/>
      <c r="C54" s="5">
        <f>E7</f>
        <v>190000</v>
      </c>
      <c r="D54" s="5">
        <f t="shared" si="6"/>
        <v>190000</v>
      </c>
      <c r="E54" s="5">
        <f t="shared" si="6"/>
        <v>190000</v>
      </c>
      <c r="F54" s="5">
        <f t="shared" si="6"/>
        <v>190000</v>
      </c>
      <c r="G54" s="5">
        <f t="shared" si="6"/>
        <v>190000</v>
      </c>
    </row>
    <row r="55" spans="1:7" x14ac:dyDescent="0.3">
      <c r="A55" t="s">
        <v>3</v>
      </c>
      <c r="C55" s="5">
        <f>C52-C53-C54</f>
        <v>440000</v>
      </c>
      <c r="D55" s="5">
        <f t="shared" si="6"/>
        <v>440000</v>
      </c>
      <c r="E55" s="5">
        <f t="shared" si="6"/>
        <v>440000</v>
      </c>
      <c r="F55" s="5">
        <f t="shared" si="6"/>
        <v>440000</v>
      </c>
      <c r="G55" s="5">
        <f t="shared" si="6"/>
        <v>440000</v>
      </c>
    </row>
    <row r="56" spans="1:7" x14ac:dyDescent="0.3">
      <c r="A56" s="3" t="s">
        <v>5</v>
      </c>
      <c r="B56" s="3"/>
      <c r="C56" s="5">
        <f>C19</f>
        <v>150000</v>
      </c>
      <c r="D56" s="5">
        <f t="shared" ref="D56:G56" si="7">D19</f>
        <v>150000</v>
      </c>
      <c r="E56" s="5">
        <f t="shared" si="7"/>
        <v>150000</v>
      </c>
      <c r="F56" s="5">
        <f t="shared" si="7"/>
        <v>150000</v>
      </c>
      <c r="G56" s="5">
        <f t="shared" si="7"/>
        <v>150000</v>
      </c>
    </row>
    <row r="57" spans="1:7" x14ac:dyDescent="0.3">
      <c r="A57" t="s">
        <v>2</v>
      </c>
      <c r="C57" s="5">
        <f>C55-C56</f>
        <v>290000</v>
      </c>
      <c r="D57" s="5">
        <f t="shared" si="6"/>
        <v>290000</v>
      </c>
      <c r="E57" s="5">
        <f t="shared" si="6"/>
        <v>290000</v>
      </c>
      <c r="F57" s="5">
        <f t="shared" si="6"/>
        <v>290000</v>
      </c>
      <c r="G57" s="5">
        <f t="shared" si="6"/>
        <v>290000</v>
      </c>
    </row>
    <row r="58" spans="1:7" x14ac:dyDescent="0.3">
      <c r="A58" s="3" t="s">
        <v>6</v>
      </c>
      <c r="B58" s="3"/>
      <c r="C58" s="5">
        <f>C57*$C$11</f>
        <v>60900</v>
      </c>
      <c r="D58" s="5">
        <f t="shared" si="6"/>
        <v>60900</v>
      </c>
      <c r="E58" s="5">
        <f t="shared" si="6"/>
        <v>60900</v>
      </c>
      <c r="F58" s="5">
        <f t="shared" si="6"/>
        <v>60900</v>
      </c>
      <c r="G58" s="5">
        <f t="shared" si="6"/>
        <v>60900</v>
      </c>
    </row>
    <row r="59" spans="1:7" x14ac:dyDescent="0.3">
      <c r="A59" t="s">
        <v>7</v>
      </c>
      <c r="C59" s="5">
        <f>C57-C58</f>
        <v>229100</v>
      </c>
      <c r="D59" s="5">
        <f t="shared" si="6"/>
        <v>229100</v>
      </c>
      <c r="E59" s="5">
        <f t="shared" si="6"/>
        <v>229100</v>
      </c>
      <c r="F59" s="5">
        <f t="shared" si="6"/>
        <v>229100</v>
      </c>
      <c r="G59" s="5">
        <f t="shared" si="6"/>
        <v>229100</v>
      </c>
    </row>
    <row r="61" spans="1:7" x14ac:dyDescent="0.3">
      <c r="A61" t="s">
        <v>8</v>
      </c>
      <c r="C61" s="5">
        <f>C59+C56</f>
        <v>379100</v>
      </c>
      <c r="D61" s="5">
        <f t="shared" ref="D61:G61" si="8">D59+D56</f>
        <v>379100</v>
      </c>
      <c r="E61" s="5">
        <f t="shared" si="8"/>
        <v>379100</v>
      </c>
      <c r="F61" s="5">
        <f t="shared" si="8"/>
        <v>379100</v>
      </c>
      <c r="G61" s="5">
        <f t="shared" si="8"/>
        <v>379100</v>
      </c>
    </row>
    <row r="62" spans="1:7" x14ac:dyDescent="0.3">
      <c r="A62" t="s">
        <v>27</v>
      </c>
      <c r="B62" s="5">
        <f>-$C$9</f>
        <v>-750000</v>
      </c>
    </row>
    <row r="63" spans="1:7" x14ac:dyDescent="0.3">
      <c r="B63" s="5">
        <f>B61+B62</f>
        <v>-750000</v>
      </c>
      <c r="C63" s="5">
        <f t="shared" ref="C63:G63" si="9">C61+C62</f>
        <v>379100</v>
      </c>
      <c r="D63" s="5">
        <f t="shared" si="9"/>
        <v>379100</v>
      </c>
      <c r="E63" s="5">
        <f t="shared" si="9"/>
        <v>379100</v>
      </c>
      <c r="F63" s="5">
        <f t="shared" si="9"/>
        <v>379100</v>
      </c>
      <c r="G63" s="5">
        <f t="shared" si="9"/>
        <v>379100</v>
      </c>
    </row>
    <row r="65" spans="1:2" x14ac:dyDescent="0.3">
      <c r="A65" s="1">
        <v>0.17</v>
      </c>
      <c r="B65" s="5">
        <f>NPV(A65,C63:G63)+B63</f>
        <v>462872.13029064587</v>
      </c>
    </row>
    <row r="66" spans="1:2" x14ac:dyDescent="0.3">
      <c r="A66" t="s">
        <v>28</v>
      </c>
      <c r="B66" s="2">
        <f>IRR(B63:G63)</f>
        <v>0.41698116022841591</v>
      </c>
    </row>
  </sheetData>
  <mergeCells count="1"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1532-C6A2-4E51-987E-7AB629C7849A}">
  <dimension ref="A1:G21"/>
  <sheetViews>
    <sheetView workbookViewId="0">
      <selection activeCell="B19" sqref="B19"/>
    </sheetView>
  </sheetViews>
  <sheetFormatPr defaultRowHeight="14.4" x14ac:dyDescent="0.3"/>
  <cols>
    <col min="1" max="1" width="15.59765625" customWidth="1"/>
  </cols>
  <sheetData>
    <row r="1" spans="1:6" x14ac:dyDescent="0.3">
      <c r="A1" s="59" t="s">
        <v>34</v>
      </c>
      <c r="B1" s="59"/>
      <c r="C1" s="59"/>
      <c r="D1" s="59"/>
      <c r="E1" s="59"/>
      <c r="F1" s="59"/>
    </row>
    <row r="2" spans="1:6" x14ac:dyDescent="0.3">
      <c r="A2" t="s">
        <v>21</v>
      </c>
      <c r="B2">
        <v>490000</v>
      </c>
    </row>
    <row r="3" spans="1:6" x14ac:dyDescent="0.3">
      <c r="A3" t="s">
        <v>31</v>
      </c>
      <c r="B3">
        <v>5</v>
      </c>
      <c r="C3" t="s">
        <v>32</v>
      </c>
    </row>
    <row r="4" spans="1:6" x14ac:dyDescent="0.3">
      <c r="A4" t="s">
        <v>33</v>
      </c>
      <c r="B4">
        <v>0</v>
      </c>
    </row>
    <row r="5" spans="1:6" x14ac:dyDescent="0.3">
      <c r="A5" t="s">
        <v>35</v>
      </c>
      <c r="B5">
        <v>32</v>
      </c>
    </row>
    <row r="6" spans="1:6" x14ac:dyDescent="0.3">
      <c r="A6" t="s">
        <v>36</v>
      </c>
      <c r="B6">
        <v>19</v>
      </c>
    </row>
    <row r="7" spans="1:6" x14ac:dyDescent="0.3">
      <c r="A7" t="s">
        <v>37</v>
      </c>
      <c r="B7">
        <v>210000</v>
      </c>
    </row>
    <row r="8" spans="1:6" x14ac:dyDescent="0.3">
      <c r="A8" t="s">
        <v>38</v>
      </c>
      <c r="B8">
        <v>110000</v>
      </c>
    </row>
    <row r="9" spans="1:6" x14ac:dyDescent="0.3">
      <c r="A9" t="s">
        <v>4</v>
      </c>
      <c r="B9" s="1">
        <v>0.21</v>
      </c>
    </row>
    <row r="11" spans="1:6" x14ac:dyDescent="0.3">
      <c r="A11" t="s">
        <v>39</v>
      </c>
    </row>
    <row r="13" spans="1:6" x14ac:dyDescent="0.3">
      <c r="A13" t="s">
        <v>3</v>
      </c>
      <c r="C13">
        <f>(B5-B6)*B8-B7</f>
        <v>1220000</v>
      </c>
    </row>
    <row r="14" spans="1:6" x14ac:dyDescent="0.3">
      <c r="A14" s="3" t="s">
        <v>40</v>
      </c>
      <c r="C14">
        <f>B7/5</f>
        <v>42000</v>
      </c>
    </row>
    <row r="15" spans="1:6" x14ac:dyDescent="0.3">
      <c r="C15">
        <f>C13-C14</f>
        <v>1178000</v>
      </c>
    </row>
    <row r="16" spans="1:6" x14ac:dyDescent="0.3">
      <c r="C16">
        <f>C15*B9</f>
        <v>247380</v>
      </c>
    </row>
    <row r="17" spans="1:7" ht="15.55" customHeight="1" x14ac:dyDescent="0.3">
      <c r="C17">
        <f>C15-C16</f>
        <v>930620</v>
      </c>
    </row>
    <row r="18" spans="1:7" ht="15.55" customHeight="1" x14ac:dyDescent="0.3"/>
    <row r="19" spans="1:7" ht="15.55" customHeight="1" x14ac:dyDescent="0.3"/>
    <row r="20" spans="1:7" x14ac:dyDescent="0.3">
      <c r="C20">
        <f>C17+C14</f>
        <v>972620</v>
      </c>
      <c r="D20">
        <f>C20</f>
        <v>972620</v>
      </c>
      <c r="E20">
        <f>D20</f>
        <v>972620</v>
      </c>
      <c r="F20">
        <f>E20</f>
        <v>972620</v>
      </c>
      <c r="G20">
        <f>F20</f>
        <v>972620</v>
      </c>
    </row>
    <row r="21" spans="1:7" x14ac:dyDescent="0.3">
      <c r="A21" t="s">
        <v>21</v>
      </c>
      <c r="B21">
        <f>-B7</f>
        <v>-210000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E940-7357-4F4D-8106-36D15247C025}">
  <dimension ref="A1:Q86"/>
  <sheetViews>
    <sheetView tabSelected="1" topLeftCell="A21" workbookViewId="0">
      <selection activeCell="G36" sqref="G36"/>
    </sheetView>
  </sheetViews>
  <sheetFormatPr defaultRowHeight="14.4" x14ac:dyDescent="0.3"/>
  <cols>
    <col min="1" max="1" width="24.8984375" customWidth="1"/>
    <col min="2" max="2" width="12" customWidth="1"/>
    <col min="3" max="3" width="16.296875" customWidth="1"/>
    <col min="4" max="4" width="13" customWidth="1"/>
    <col min="5" max="5" width="12.296875" customWidth="1"/>
    <col min="6" max="6" width="11.296875" customWidth="1"/>
    <col min="7" max="7" width="13.8984375" customWidth="1"/>
    <col min="11" max="11" width="19.3984375" bestFit="1" customWidth="1"/>
    <col min="12" max="14" width="12" bestFit="1" customWidth="1"/>
    <col min="15" max="17" width="11.296875" bestFit="1" customWidth="1"/>
  </cols>
  <sheetData>
    <row r="1" spans="1:16" ht="18.600000000000001" thickBot="1" x14ac:dyDescent="0.4">
      <c r="K1" s="48" t="s">
        <v>56</v>
      </c>
    </row>
    <row r="2" spans="1:16" x14ac:dyDescent="0.3">
      <c r="C2" s="58" t="s">
        <v>20</v>
      </c>
      <c r="D2" s="58"/>
      <c r="E2" s="58"/>
      <c r="M2" s="58" t="s">
        <v>20</v>
      </c>
      <c r="N2" s="58"/>
      <c r="O2" s="58"/>
    </row>
    <row r="3" spans="1:16" ht="15" thickBot="1" x14ac:dyDescent="0.35">
      <c r="C3" s="12" t="s">
        <v>60</v>
      </c>
      <c r="D3" s="13" t="s">
        <v>41</v>
      </c>
      <c r="E3" s="13" t="s">
        <v>42</v>
      </c>
      <c r="M3" s="12" t="s">
        <v>60</v>
      </c>
      <c r="N3" s="13" t="s">
        <v>41</v>
      </c>
      <c r="O3" s="13" t="s">
        <v>42</v>
      </c>
    </row>
    <row r="4" spans="1:16" x14ac:dyDescent="0.3">
      <c r="A4" s="7" t="s">
        <v>13</v>
      </c>
      <c r="B4" s="7"/>
      <c r="C4" s="7">
        <v>51000</v>
      </c>
      <c r="D4" s="7">
        <v>11000</v>
      </c>
      <c r="E4" s="7">
        <v>9500</v>
      </c>
      <c r="K4" s="7" t="s">
        <v>13</v>
      </c>
      <c r="L4" s="7"/>
      <c r="M4" s="7">
        <f>51000*0.85</f>
        <v>43350</v>
      </c>
      <c r="N4" s="7">
        <v>11000</v>
      </c>
      <c r="O4" s="7">
        <v>9500</v>
      </c>
    </row>
    <row r="5" spans="1:16" x14ac:dyDescent="0.3">
      <c r="A5" s="8" t="s">
        <v>14</v>
      </c>
      <c r="B5" s="8"/>
      <c r="C5" s="9">
        <v>750</v>
      </c>
      <c r="D5" s="9">
        <v>1200</v>
      </c>
      <c r="E5" s="9">
        <v>420</v>
      </c>
      <c r="K5" s="8" t="s">
        <v>14</v>
      </c>
      <c r="L5" s="8"/>
      <c r="M5" s="9">
        <v>750</v>
      </c>
      <c r="N5" s="9">
        <v>1200</v>
      </c>
      <c r="O5" s="9">
        <v>420</v>
      </c>
    </row>
    <row r="6" spans="1:16" x14ac:dyDescent="0.3">
      <c r="A6" s="8" t="s">
        <v>15</v>
      </c>
      <c r="B6" s="8"/>
      <c r="C6" s="9">
        <v>330</v>
      </c>
      <c r="D6" s="9">
        <v>650</v>
      </c>
      <c r="E6" s="9">
        <v>190</v>
      </c>
      <c r="K6" s="8" t="s">
        <v>15</v>
      </c>
      <c r="L6" s="8"/>
      <c r="M6" s="9">
        <v>330</v>
      </c>
      <c r="N6" s="9">
        <v>650</v>
      </c>
      <c r="O6" s="9">
        <v>190</v>
      </c>
    </row>
    <row r="7" spans="1:16" ht="15" thickBot="1" x14ac:dyDescent="0.35">
      <c r="A7" s="10" t="s">
        <v>16</v>
      </c>
      <c r="B7" s="10"/>
      <c r="C7" s="11">
        <v>8100000</v>
      </c>
      <c r="D7" s="11"/>
      <c r="E7" s="11"/>
      <c r="K7" s="10" t="s">
        <v>16</v>
      </c>
      <c r="L7" s="10"/>
      <c r="M7" s="11">
        <v>8100000</v>
      </c>
      <c r="N7" s="11"/>
      <c r="O7" s="11"/>
    </row>
    <row r="9" spans="1:16" x14ac:dyDescent="0.3">
      <c r="C9" t="s">
        <v>61</v>
      </c>
      <c r="D9" s="3" t="s">
        <v>43</v>
      </c>
      <c r="E9" s="3" t="s">
        <v>44</v>
      </c>
      <c r="M9" t="s">
        <v>61</v>
      </c>
      <c r="N9" s="3" t="s">
        <v>43</v>
      </c>
      <c r="O9" s="3" t="s">
        <v>44</v>
      </c>
    </row>
    <row r="10" spans="1:16" x14ac:dyDescent="0.3">
      <c r="A10" t="s">
        <v>23</v>
      </c>
      <c r="C10" s="5">
        <f>C4*C5</f>
        <v>38250000</v>
      </c>
      <c r="D10" s="5">
        <f>D4*D5</f>
        <v>13200000</v>
      </c>
      <c r="E10" s="5">
        <f>E4*E5</f>
        <v>3990000</v>
      </c>
      <c r="F10" s="5">
        <f>C10-D10+E10</f>
        <v>29040000</v>
      </c>
      <c r="K10" t="s">
        <v>23</v>
      </c>
      <c r="M10" s="5">
        <f>M4*M5</f>
        <v>32512500</v>
      </c>
      <c r="N10" s="5">
        <f>N4*N5</f>
        <v>13200000</v>
      </c>
      <c r="O10" s="5">
        <f>O4*O5</f>
        <v>3990000</v>
      </c>
      <c r="P10" s="5">
        <f>M10-N10+O10</f>
        <v>23302500</v>
      </c>
    </row>
    <row r="11" spans="1:16" x14ac:dyDescent="0.3">
      <c r="A11" t="s">
        <v>24</v>
      </c>
      <c r="C11" s="5">
        <f>C4*C6</f>
        <v>16830000</v>
      </c>
      <c r="D11" s="5">
        <f>D4*D6</f>
        <v>7150000</v>
      </c>
      <c r="E11" s="5">
        <f>E4*E6</f>
        <v>1805000</v>
      </c>
      <c r="F11" s="5">
        <f>C11-D11+E11</f>
        <v>11485000</v>
      </c>
      <c r="K11" t="s">
        <v>24</v>
      </c>
      <c r="M11" s="5">
        <f>M4*M6</f>
        <v>14305500</v>
      </c>
      <c r="N11" s="5">
        <f>N4*N6</f>
        <v>7150000</v>
      </c>
      <c r="O11" s="5">
        <f>O4*O6</f>
        <v>1805000</v>
      </c>
      <c r="P11" s="5">
        <f>M11-N11+O11</f>
        <v>8960500</v>
      </c>
    </row>
    <row r="15" spans="1:16" x14ac:dyDescent="0.3">
      <c r="A15" s="47" t="s">
        <v>57</v>
      </c>
    </row>
    <row r="17" spans="1:17" x14ac:dyDescent="0.3">
      <c r="A17" t="s">
        <v>21</v>
      </c>
      <c r="C17" s="5">
        <v>22400000</v>
      </c>
      <c r="K17" t="s">
        <v>21</v>
      </c>
      <c r="M17" s="5">
        <v>22400000</v>
      </c>
    </row>
    <row r="18" spans="1:17" x14ac:dyDescent="0.3">
      <c r="A18" t="s">
        <v>1</v>
      </c>
      <c r="C18" s="1">
        <v>0.1</v>
      </c>
      <c r="K18" t="s">
        <v>1</v>
      </c>
      <c r="M18" s="1">
        <v>0.1</v>
      </c>
    </row>
    <row r="19" spans="1:17" x14ac:dyDescent="0.3">
      <c r="A19" t="s">
        <v>4</v>
      </c>
      <c r="C19" s="1">
        <v>0.21</v>
      </c>
      <c r="K19" t="s">
        <v>4</v>
      </c>
      <c r="M19" s="1">
        <v>0.21</v>
      </c>
    </row>
    <row r="21" spans="1:17" x14ac:dyDescent="0.3">
      <c r="A21" s="6" t="s">
        <v>22</v>
      </c>
      <c r="K21" s="6" t="s">
        <v>59</v>
      </c>
    </row>
    <row r="22" spans="1:17" x14ac:dyDescent="0.3">
      <c r="C22" s="49">
        <v>1</v>
      </c>
      <c r="D22" s="49">
        <v>2</v>
      </c>
      <c r="E22" s="49">
        <v>3</v>
      </c>
      <c r="F22" s="49">
        <v>4</v>
      </c>
      <c r="G22" s="49">
        <v>5</v>
      </c>
      <c r="M22" s="49">
        <v>1</v>
      </c>
      <c r="N22" s="49">
        <v>2</v>
      </c>
      <c r="O22" s="49">
        <v>3</v>
      </c>
      <c r="P22" s="49">
        <v>4</v>
      </c>
      <c r="Q22" s="49">
        <v>5</v>
      </c>
    </row>
    <row r="23" spans="1:17" x14ac:dyDescent="0.3">
      <c r="A23" s="50" t="s">
        <v>23</v>
      </c>
      <c r="B23" s="51"/>
      <c r="C23" s="43">
        <f>F10</f>
        <v>29040000</v>
      </c>
      <c r="D23" s="43">
        <f>C23</f>
        <v>29040000</v>
      </c>
      <c r="E23" s="43">
        <f>D23</f>
        <v>29040000</v>
      </c>
      <c r="F23" s="43">
        <f>E23</f>
        <v>29040000</v>
      </c>
      <c r="G23" s="43">
        <f>F23</f>
        <v>29040000</v>
      </c>
      <c r="K23" s="50" t="s">
        <v>23</v>
      </c>
      <c r="L23" s="51"/>
      <c r="M23" s="43">
        <f>P10</f>
        <v>23302500</v>
      </c>
      <c r="N23" s="43">
        <f>M23</f>
        <v>23302500</v>
      </c>
      <c r="O23" s="43">
        <f>N23</f>
        <v>23302500</v>
      </c>
      <c r="P23" s="43">
        <f>O23</f>
        <v>23302500</v>
      </c>
      <c r="Q23" s="43">
        <f>P23</f>
        <v>23302500</v>
      </c>
    </row>
    <row r="24" spans="1:17" x14ac:dyDescent="0.3">
      <c r="A24" s="52" t="s">
        <v>26</v>
      </c>
      <c r="B24" s="53"/>
      <c r="C24" s="44">
        <f>F11</f>
        <v>11485000</v>
      </c>
      <c r="D24" s="44">
        <f t="shared" ref="D24:G30" si="0">C24</f>
        <v>11485000</v>
      </c>
      <c r="E24" s="44">
        <f t="shared" si="0"/>
        <v>11485000</v>
      </c>
      <c r="F24" s="44">
        <f t="shared" si="0"/>
        <v>11485000</v>
      </c>
      <c r="G24" s="44">
        <f t="shared" si="0"/>
        <v>11485000</v>
      </c>
      <c r="K24" s="52" t="s">
        <v>26</v>
      </c>
      <c r="L24" s="53"/>
      <c r="M24" s="44">
        <f>P11</f>
        <v>8960500</v>
      </c>
      <c r="N24" s="44">
        <f t="shared" ref="N24:N30" si="1">M24</f>
        <v>8960500</v>
      </c>
      <c r="O24" s="44">
        <f t="shared" ref="O24:O30" si="2">N24</f>
        <v>8960500</v>
      </c>
      <c r="P24" s="44">
        <f t="shared" ref="P24:P30" si="3">O24</f>
        <v>8960500</v>
      </c>
      <c r="Q24" s="44">
        <f t="shared" ref="Q24:Q30" si="4">P24</f>
        <v>8960500</v>
      </c>
    </row>
    <row r="25" spans="1:17" x14ac:dyDescent="0.3">
      <c r="A25" s="52" t="s">
        <v>25</v>
      </c>
      <c r="B25" s="53"/>
      <c r="C25" s="45">
        <f>C7</f>
        <v>8100000</v>
      </c>
      <c r="D25" s="45">
        <f t="shared" si="0"/>
        <v>8100000</v>
      </c>
      <c r="E25" s="45">
        <f t="shared" si="0"/>
        <v>8100000</v>
      </c>
      <c r="F25" s="45">
        <f t="shared" si="0"/>
        <v>8100000</v>
      </c>
      <c r="G25" s="45">
        <f t="shared" si="0"/>
        <v>8100000</v>
      </c>
      <c r="K25" s="52" t="s">
        <v>25</v>
      </c>
      <c r="L25" s="53"/>
      <c r="M25" s="45">
        <f>M7</f>
        <v>8100000</v>
      </c>
      <c r="N25" s="45">
        <f t="shared" si="1"/>
        <v>8100000</v>
      </c>
      <c r="O25" s="45">
        <f t="shared" si="2"/>
        <v>8100000</v>
      </c>
      <c r="P25" s="45">
        <f t="shared" si="3"/>
        <v>8100000</v>
      </c>
      <c r="Q25" s="45">
        <f t="shared" si="4"/>
        <v>8100000</v>
      </c>
    </row>
    <row r="26" spans="1:17" x14ac:dyDescent="0.3">
      <c r="A26" s="54" t="s">
        <v>3</v>
      </c>
      <c r="B26" s="55"/>
      <c r="C26" s="44">
        <f>C23-C24-C25</f>
        <v>9455000</v>
      </c>
      <c r="D26" s="44">
        <f t="shared" si="0"/>
        <v>9455000</v>
      </c>
      <c r="E26" s="44">
        <f t="shared" si="0"/>
        <v>9455000</v>
      </c>
      <c r="F26" s="44">
        <f t="shared" si="0"/>
        <v>9455000</v>
      </c>
      <c r="G26" s="44">
        <f t="shared" si="0"/>
        <v>9455000</v>
      </c>
      <c r="K26" s="54" t="s">
        <v>3</v>
      </c>
      <c r="L26" s="55"/>
      <c r="M26" s="44">
        <f>M23-M24-M25</f>
        <v>6242000</v>
      </c>
      <c r="N26" s="44">
        <f t="shared" si="1"/>
        <v>6242000</v>
      </c>
      <c r="O26" s="44">
        <f t="shared" si="2"/>
        <v>6242000</v>
      </c>
      <c r="P26" s="44">
        <f t="shared" si="3"/>
        <v>6242000</v>
      </c>
      <c r="Q26" s="44">
        <f t="shared" si="4"/>
        <v>6242000</v>
      </c>
    </row>
    <row r="27" spans="1:17" x14ac:dyDescent="0.3">
      <c r="A27" s="52" t="s">
        <v>5</v>
      </c>
      <c r="B27" s="53"/>
      <c r="C27" s="45">
        <f>C17/5</f>
        <v>4480000</v>
      </c>
      <c r="D27" s="45">
        <f t="shared" si="0"/>
        <v>4480000</v>
      </c>
      <c r="E27" s="45">
        <f t="shared" si="0"/>
        <v>4480000</v>
      </c>
      <c r="F27" s="45">
        <f t="shared" si="0"/>
        <v>4480000</v>
      </c>
      <c r="G27" s="45">
        <f t="shared" si="0"/>
        <v>4480000</v>
      </c>
      <c r="K27" s="52" t="s">
        <v>5</v>
      </c>
      <c r="L27" s="53"/>
      <c r="M27" s="45">
        <f>M17/5</f>
        <v>4480000</v>
      </c>
      <c r="N27" s="45">
        <f t="shared" si="1"/>
        <v>4480000</v>
      </c>
      <c r="O27" s="45">
        <f t="shared" si="2"/>
        <v>4480000</v>
      </c>
      <c r="P27" s="45">
        <f t="shared" si="3"/>
        <v>4480000</v>
      </c>
      <c r="Q27" s="45">
        <f t="shared" si="4"/>
        <v>4480000</v>
      </c>
    </row>
    <row r="28" spans="1:17" x14ac:dyDescent="0.3">
      <c r="A28" s="54" t="s">
        <v>2</v>
      </c>
      <c r="B28" s="55"/>
      <c r="C28" s="44">
        <f>C26-C27</f>
        <v>4975000</v>
      </c>
      <c r="D28" s="44">
        <f t="shared" si="0"/>
        <v>4975000</v>
      </c>
      <c r="E28" s="44">
        <f t="shared" si="0"/>
        <v>4975000</v>
      </c>
      <c r="F28" s="44">
        <f t="shared" si="0"/>
        <v>4975000</v>
      </c>
      <c r="G28" s="44">
        <f t="shared" si="0"/>
        <v>4975000</v>
      </c>
      <c r="K28" s="54" t="s">
        <v>2</v>
      </c>
      <c r="L28" s="55"/>
      <c r="M28" s="44">
        <f>M26-M27</f>
        <v>1762000</v>
      </c>
      <c r="N28" s="44">
        <f t="shared" si="1"/>
        <v>1762000</v>
      </c>
      <c r="O28" s="44">
        <f t="shared" si="2"/>
        <v>1762000</v>
      </c>
      <c r="P28" s="44">
        <f t="shared" si="3"/>
        <v>1762000</v>
      </c>
      <c r="Q28" s="44">
        <f t="shared" si="4"/>
        <v>1762000</v>
      </c>
    </row>
    <row r="29" spans="1:17" x14ac:dyDescent="0.3">
      <c r="A29" s="52" t="s">
        <v>6</v>
      </c>
      <c r="B29" s="53"/>
      <c r="C29" s="45">
        <f>C28*$C$19</f>
        <v>1044750</v>
      </c>
      <c r="D29" s="45">
        <f t="shared" si="0"/>
        <v>1044750</v>
      </c>
      <c r="E29" s="45">
        <f t="shared" si="0"/>
        <v>1044750</v>
      </c>
      <c r="F29" s="45">
        <f t="shared" si="0"/>
        <v>1044750</v>
      </c>
      <c r="G29" s="45">
        <f t="shared" si="0"/>
        <v>1044750</v>
      </c>
      <c r="K29" s="52" t="s">
        <v>6</v>
      </c>
      <c r="L29" s="53"/>
      <c r="M29" s="45">
        <f>M28*$C$19</f>
        <v>370020</v>
      </c>
      <c r="N29" s="45">
        <f t="shared" si="1"/>
        <v>370020</v>
      </c>
      <c r="O29" s="45">
        <f t="shared" si="2"/>
        <v>370020</v>
      </c>
      <c r="P29" s="45">
        <f t="shared" si="3"/>
        <v>370020</v>
      </c>
      <c r="Q29" s="45">
        <f t="shared" si="4"/>
        <v>370020</v>
      </c>
    </row>
    <row r="30" spans="1:17" x14ac:dyDescent="0.3">
      <c r="A30" s="56" t="s">
        <v>7</v>
      </c>
      <c r="B30" s="57"/>
      <c r="C30" s="45">
        <f>C28-C29</f>
        <v>3930250</v>
      </c>
      <c r="D30" s="45">
        <f t="shared" si="0"/>
        <v>3930250</v>
      </c>
      <c r="E30" s="45">
        <f t="shared" si="0"/>
        <v>3930250</v>
      </c>
      <c r="F30" s="45">
        <f t="shared" si="0"/>
        <v>3930250</v>
      </c>
      <c r="G30" s="45">
        <f t="shared" si="0"/>
        <v>3930250</v>
      </c>
      <c r="K30" s="56" t="s">
        <v>7</v>
      </c>
      <c r="L30" s="57"/>
      <c r="M30" s="45">
        <f>M28-M29</f>
        <v>1391980</v>
      </c>
      <c r="N30" s="45">
        <f t="shared" si="1"/>
        <v>1391980</v>
      </c>
      <c r="O30" s="45">
        <f t="shared" si="2"/>
        <v>1391980</v>
      </c>
      <c r="P30" s="45">
        <f t="shared" si="3"/>
        <v>1391980</v>
      </c>
      <c r="Q30" s="45">
        <f t="shared" si="4"/>
        <v>1391980</v>
      </c>
    </row>
    <row r="32" spans="1:17" x14ac:dyDescent="0.3">
      <c r="A32" t="s">
        <v>8</v>
      </c>
      <c r="C32" s="5">
        <f>C30+C27</f>
        <v>8410250</v>
      </c>
      <c r="D32" s="5">
        <f t="shared" ref="D32:G32" si="5">D30+D27</f>
        <v>8410250</v>
      </c>
      <c r="E32" s="5">
        <f t="shared" si="5"/>
        <v>8410250</v>
      </c>
      <c r="F32" s="5">
        <f t="shared" si="5"/>
        <v>8410250</v>
      </c>
      <c r="G32" s="5">
        <f t="shared" si="5"/>
        <v>8410250</v>
      </c>
      <c r="K32" t="s">
        <v>8</v>
      </c>
      <c r="M32" s="5">
        <f>M30+M27</f>
        <v>5871980</v>
      </c>
      <c r="N32" s="5">
        <f t="shared" ref="N32:Q32" si="6">N30+N27</f>
        <v>5871980</v>
      </c>
      <c r="O32" s="5">
        <f t="shared" si="6"/>
        <v>5871980</v>
      </c>
      <c r="P32" s="5">
        <f t="shared" si="6"/>
        <v>5871980</v>
      </c>
      <c r="Q32" s="5">
        <f t="shared" si="6"/>
        <v>5871980</v>
      </c>
    </row>
    <row r="33" spans="1:17" x14ac:dyDescent="0.3">
      <c r="A33" t="s">
        <v>9</v>
      </c>
      <c r="C33" s="5"/>
      <c r="D33" s="5"/>
      <c r="E33" s="5"/>
      <c r="F33" s="5"/>
      <c r="G33" s="5">
        <v>1250000</v>
      </c>
      <c r="K33" t="s">
        <v>9</v>
      </c>
      <c r="M33" s="5"/>
      <c r="N33" s="5"/>
      <c r="O33" s="5"/>
      <c r="P33" s="5"/>
      <c r="Q33" s="5">
        <v>1250000</v>
      </c>
    </row>
    <row r="34" spans="1:17" x14ac:dyDescent="0.3">
      <c r="A34" s="3" t="s">
        <v>51</v>
      </c>
      <c r="B34" s="5">
        <v>1250000</v>
      </c>
      <c r="C34" s="5"/>
      <c r="D34" s="5"/>
      <c r="E34" s="5"/>
      <c r="F34" s="5"/>
      <c r="G34" s="5"/>
      <c r="K34" s="3" t="s">
        <v>51</v>
      </c>
      <c r="L34" s="5">
        <v>1250000</v>
      </c>
      <c r="M34" s="5"/>
      <c r="N34" s="5"/>
      <c r="O34" s="5"/>
      <c r="P34" s="5"/>
      <c r="Q34" s="5"/>
    </row>
    <row r="35" spans="1:17" x14ac:dyDescent="0.3">
      <c r="A35" s="3" t="s">
        <v>52</v>
      </c>
      <c r="B35" s="5">
        <f>$C$17</f>
        <v>22400000</v>
      </c>
      <c r="K35" s="3" t="s">
        <v>52</v>
      </c>
      <c r="L35" s="5">
        <f>$C$17</f>
        <v>22400000</v>
      </c>
    </row>
    <row r="36" spans="1:17" x14ac:dyDescent="0.3">
      <c r="B36" s="5">
        <f>-B34-B35</f>
        <v>-23650000</v>
      </c>
      <c r="C36" s="5">
        <f t="shared" ref="C36:F36" si="7">C32+C35</f>
        <v>8410250</v>
      </c>
      <c r="D36" s="5">
        <f t="shared" si="7"/>
        <v>8410250</v>
      </c>
      <c r="E36" s="5">
        <f t="shared" si="7"/>
        <v>8410250</v>
      </c>
      <c r="F36" s="5">
        <f t="shared" si="7"/>
        <v>8410250</v>
      </c>
      <c r="G36" s="5">
        <f>G32+G35+G33</f>
        <v>9660250</v>
      </c>
      <c r="L36" s="5">
        <f>-L34-L35</f>
        <v>-23650000</v>
      </c>
      <c r="M36" s="5">
        <f t="shared" ref="M36:P36" si="8">M32+M35</f>
        <v>5871980</v>
      </c>
      <c r="N36" s="5">
        <f t="shared" si="8"/>
        <v>5871980</v>
      </c>
      <c r="O36" s="5">
        <f t="shared" si="8"/>
        <v>5871980</v>
      </c>
      <c r="P36" s="5">
        <f t="shared" si="8"/>
        <v>5871980</v>
      </c>
      <c r="Q36" s="5">
        <f>Q32+Q35+Q33</f>
        <v>7121980</v>
      </c>
    </row>
    <row r="37" spans="1:17" x14ac:dyDescent="0.3">
      <c r="C37" s="5">
        <f>B36+C36</f>
        <v>-15239750</v>
      </c>
      <c r="D37" s="5">
        <f>D36+C37</f>
        <v>-6829500</v>
      </c>
      <c r="E37" s="5">
        <f>E36+D37</f>
        <v>1580750</v>
      </c>
      <c r="F37" s="5">
        <f>F36+E37</f>
        <v>9991000</v>
      </c>
      <c r="G37" s="5">
        <f>G36+F37</f>
        <v>19651250</v>
      </c>
      <c r="M37" s="5">
        <f>L36+M36</f>
        <v>-17778020</v>
      </c>
      <c r="N37" s="5">
        <f>N36+M37</f>
        <v>-11906040</v>
      </c>
      <c r="O37" s="5">
        <f>O36+N37</f>
        <v>-6034060</v>
      </c>
      <c r="P37" s="5">
        <f>P36+O37</f>
        <v>-162080</v>
      </c>
      <c r="Q37" s="5">
        <f>Q36+P37</f>
        <v>6959900</v>
      </c>
    </row>
    <row r="38" spans="1:17" x14ac:dyDescent="0.3">
      <c r="C38" s="5"/>
      <c r="D38" s="5"/>
      <c r="E38" s="5"/>
      <c r="F38" s="5"/>
      <c r="G38" s="5"/>
      <c r="M38" s="5"/>
      <c r="N38" s="5"/>
      <c r="O38" s="5"/>
      <c r="P38" s="5"/>
      <c r="Q38" s="5"/>
    </row>
    <row r="39" spans="1:17" x14ac:dyDescent="0.3">
      <c r="A39" t="s">
        <v>55</v>
      </c>
      <c r="B39" t="s">
        <v>54</v>
      </c>
      <c r="C39" s="46">
        <f>-D37*365/E36</f>
        <v>296.39636158259265</v>
      </c>
      <c r="D39" s="5" t="s">
        <v>53</v>
      </c>
      <c r="E39" s="5"/>
      <c r="F39" s="5"/>
      <c r="G39" s="5"/>
      <c r="M39" s="5"/>
      <c r="N39" s="5"/>
      <c r="O39" s="5"/>
      <c r="P39" s="5"/>
      <c r="Q39" s="5"/>
    </row>
    <row r="40" spans="1:17" x14ac:dyDescent="0.3">
      <c r="C40" s="5"/>
      <c r="D40" s="5"/>
      <c r="E40" s="5"/>
      <c r="F40" s="5"/>
      <c r="G40" s="5"/>
      <c r="M40" s="5"/>
      <c r="N40" s="5"/>
      <c r="O40" s="5"/>
      <c r="P40" s="5"/>
      <c r="Q40" s="5"/>
    </row>
    <row r="41" spans="1:17" x14ac:dyDescent="0.3">
      <c r="A41" t="s">
        <v>0</v>
      </c>
      <c r="B41" s="1">
        <v>0.1</v>
      </c>
      <c r="C41" s="5">
        <f>NPV(B41,C36:G36)+B36</f>
        <v>9007616.0812413394</v>
      </c>
      <c r="K41" s="1">
        <v>0.1</v>
      </c>
      <c r="L41" s="5">
        <f>NPV(K41,M36:Q36)+L36</f>
        <v>-614424.25194504112</v>
      </c>
    </row>
    <row r="42" spans="1:17" x14ac:dyDescent="0.3">
      <c r="A42" t="s">
        <v>28</v>
      </c>
      <c r="C42" s="2">
        <f>IRR(B36:G36)</f>
        <v>0.2373130560200043</v>
      </c>
      <c r="K42" t="s">
        <v>28</v>
      </c>
      <c r="L42" s="2">
        <f>IRR(L36:Q36)</f>
        <v>9.0037607338564918E-2</v>
      </c>
    </row>
    <row r="43" spans="1:17" x14ac:dyDescent="0.3">
      <c r="C43" s="2"/>
      <c r="L43" s="2"/>
    </row>
    <row r="44" spans="1:17" x14ac:dyDescent="0.3">
      <c r="C44" s="2"/>
      <c r="L44" s="2"/>
    </row>
    <row r="45" spans="1:17" x14ac:dyDescent="0.3">
      <c r="A45" s="47" t="s">
        <v>58</v>
      </c>
      <c r="C45" s="2"/>
      <c r="L45" s="2"/>
    </row>
    <row r="47" spans="1:17" x14ac:dyDescent="0.3">
      <c r="A47" s="6" t="s">
        <v>29</v>
      </c>
    </row>
    <row r="48" spans="1:17" x14ac:dyDescent="0.3">
      <c r="C48" s="49">
        <v>1</v>
      </c>
      <c r="D48" s="49">
        <v>2</v>
      </c>
      <c r="E48" s="49">
        <v>3</v>
      </c>
      <c r="F48" s="49">
        <v>4</v>
      </c>
      <c r="G48" s="49">
        <v>5</v>
      </c>
    </row>
    <row r="49" spans="1:7" x14ac:dyDescent="0.3">
      <c r="A49" s="50" t="s">
        <v>23</v>
      </c>
      <c r="B49" s="51"/>
      <c r="C49" s="5"/>
      <c r="D49" s="5"/>
      <c r="E49" s="5"/>
      <c r="F49" s="5"/>
      <c r="G49" s="5"/>
    </row>
    <row r="50" spans="1:7" x14ac:dyDescent="0.3">
      <c r="A50" s="52" t="s">
        <v>26</v>
      </c>
      <c r="B50" s="53"/>
      <c r="C50" s="5"/>
      <c r="D50" s="5"/>
      <c r="E50" s="5"/>
      <c r="F50" s="5"/>
      <c r="G50" s="5"/>
    </row>
    <row r="51" spans="1:7" x14ac:dyDescent="0.3">
      <c r="A51" s="52" t="s">
        <v>25</v>
      </c>
      <c r="B51" s="53"/>
      <c r="C51" s="5">
        <f>C25</f>
        <v>8100000</v>
      </c>
      <c r="D51" s="5">
        <f t="shared" ref="D51:G56" si="9">C51</f>
        <v>8100000</v>
      </c>
      <c r="E51" s="5">
        <f t="shared" si="9"/>
        <v>8100000</v>
      </c>
      <c r="F51" s="5">
        <f t="shared" si="9"/>
        <v>8100000</v>
      </c>
      <c r="G51" s="5">
        <f t="shared" si="9"/>
        <v>8100000</v>
      </c>
    </row>
    <row r="52" spans="1:7" x14ac:dyDescent="0.3">
      <c r="A52" s="54" t="s">
        <v>3</v>
      </c>
      <c r="B52" s="55"/>
      <c r="C52" s="5">
        <f>C49-C50-C51</f>
        <v>-8100000</v>
      </c>
      <c r="D52" s="5">
        <f t="shared" si="9"/>
        <v>-8100000</v>
      </c>
      <c r="E52" s="5">
        <f t="shared" si="9"/>
        <v>-8100000</v>
      </c>
      <c r="F52" s="5">
        <f t="shared" si="9"/>
        <v>-8100000</v>
      </c>
      <c r="G52" s="5">
        <f t="shared" si="9"/>
        <v>-8100000</v>
      </c>
    </row>
    <row r="53" spans="1:7" x14ac:dyDescent="0.3">
      <c r="A53" s="52" t="s">
        <v>5</v>
      </c>
      <c r="B53" s="53"/>
      <c r="C53" s="5">
        <f>C27</f>
        <v>4480000</v>
      </c>
      <c r="D53" s="5">
        <f t="shared" si="9"/>
        <v>4480000</v>
      </c>
      <c r="E53" s="5">
        <f t="shared" si="9"/>
        <v>4480000</v>
      </c>
      <c r="F53" s="5">
        <f t="shared" si="9"/>
        <v>4480000</v>
      </c>
      <c r="G53" s="5">
        <f t="shared" si="9"/>
        <v>4480000</v>
      </c>
    </row>
    <row r="54" spans="1:7" x14ac:dyDescent="0.3">
      <c r="A54" s="54" t="s">
        <v>2</v>
      </c>
      <c r="B54" s="55"/>
      <c r="C54" s="5">
        <f>C52-C53</f>
        <v>-12580000</v>
      </c>
      <c r="D54" s="5">
        <f t="shared" si="9"/>
        <v>-12580000</v>
      </c>
      <c r="E54" s="5">
        <f t="shared" si="9"/>
        <v>-12580000</v>
      </c>
      <c r="F54" s="5">
        <f t="shared" si="9"/>
        <v>-12580000</v>
      </c>
      <c r="G54" s="5">
        <f t="shared" si="9"/>
        <v>-12580000</v>
      </c>
    </row>
    <row r="55" spans="1:7" x14ac:dyDescent="0.3">
      <c r="A55" s="52" t="s">
        <v>6</v>
      </c>
      <c r="B55" s="53"/>
      <c r="C55" s="5">
        <f>C54*$C$19</f>
        <v>-2641800</v>
      </c>
      <c r="D55" s="5">
        <f t="shared" si="9"/>
        <v>-2641800</v>
      </c>
      <c r="E55" s="5">
        <f t="shared" si="9"/>
        <v>-2641800</v>
      </c>
      <c r="F55" s="5">
        <f t="shared" si="9"/>
        <v>-2641800</v>
      </c>
      <c r="G55" s="5">
        <f t="shared" si="9"/>
        <v>-2641800</v>
      </c>
    </row>
    <row r="56" spans="1:7" x14ac:dyDescent="0.3">
      <c r="A56" s="56" t="s">
        <v>7</v>
      </c>
      <c r="B56" s="57"/>
      <c r="C56" s="5">
        <f>C54-C55</f>
        <v>-9938200</v>
      </c>
      <c r="D56" s="5">
        <f t="shared" si="9"/>
        <v>-9938200</v>
      </c>
      <c r="E56" s="5">
        <f t="shared" si="9"/>
        <v>-9938200</v>
      </c>
      <c r="F56" s="5">
        <f t="shared" si="9"/>
        <v>-9938200</v>
      </c>
      <c r="G56" s="5">
        <f t="shared" si="9"/>
        <v>-9938200</v>
      </c>
    </row>
    <row r="58" spans="1:7" x14ac:dyDescent="0.3">
      <c r="A58" t="s">
        <v>8</v>
      </c>
      <c r="C58" s="5">
        <f>C56+C53</f>
        <v>-5458200</v>
      </c>
      <c r="D58" s="5">
        <f t="shared" ref="D58:G58" si="10">D56+D53</f>
        <v>-5458200</v>
      </c>
      <c r="E58" s="5">
        <f t="shared" si="10"/>
        <v>-5458200</v>
      </c>
      <c r="F58" s="5">
        <f t="shared" si="10"/>
        <v>-5458200</v>
      </c>
      <c r="G58" s="5">
        <f t="shared" si="10"/>
        <v>-5458200</v>
      </c>
    </row>
    <row r="59" spans="1:7" x14ac:dyDescent="0.3">
      <c r="A59" t="s">
        <v>9</v>
      </c>
      <c r="C59" s="5"/>
      <c r="D59" s="5"/>
      <c r="E59" s="5"/>
      <c r="F59" s="5"/>
      <c r="G59" s="5">
        <v>1250000</v>
      </c>
    </row>
    <row r="60" spans="1:7" x14ac:dyDescent="0.3">
      <c r="A60" s="3" t="s">
        <v>51</v>
      </c>
      <c r="B60" s="5">
        <v>1250000</v>
      </c>
      <c r="C60" s="5"/>
      <c r="D60" s="5"/>
      <c r="E60" s="5"/>
      <c r="F60" s="5"/>
      <c r="G60" s="5"/>
    </row>
    <row r="61" spans="1:7" x14ac:dyDescent="0.3">
      <c r="A61" s="3" t="s">
        <v>52</v>
      </c>
      <c r="B61" s="5">
        <f>$C$17</f>
        <v>22400000</v>
      </c>
    </row>
    <row r="62" spans="1:7" x14ac:dyDescent="0.3">
      <c r="B62" s="5">
        <f>-B60-B61</f>
        <v>-23650000</v>
      </c>
      <c r="C62" s="5">
        <f t="shared" ref="C62:F62" si="11">C58+C61</f>
        <v>-5458200</v>
      </c>
      <c r="D62" s="5">
        <f t="shared" si="11"/>
        <v>-5458200</v>
      </c>
      <c r="E62" s="5">
        <f t="shared" si="11"/>
        <v>-5458200</v>
      </c>
      <c r="F62" s="5">
        <f t="shared" si="11"/>
        <v>-5458200</v>
      </c>
      <c r="G62" s="5">
        <f>G58+G61+G59</f>
        <v>-4208200</v>
      </c>
    </row>
    <row r="63" spans="1:7" x14ac:dyDescent="0.3">
      <c r="C63" s="5">
        <f>B62+C62</f>
        <v>-29108200</v>
      </c>
      <c r="D63" s="5">
        <f>D62+C63</f>
        <v>-34566400</v>
      </c>
      <c r="E63" s="5">
        <f>E62+D63</f>
        <v>-40024600</v>
      </c>
      <c r="F63" s="5">
        <f>F62+E63</f>
        <v>-45482800</v>
      </c>
      <c r="G63" s="5">
        <f>G62+F63</f>
        <v>-49691000</v>
      </c>
    </row>
    <row r="64" spans="1:7" x14ac:dyDescent="0.3">
      <c r="A64" s="1">
        <v>0.17</v>
      </c>
      <c r="B64" s="5">
        <f>NPV(A64,C62:G62)+B62</f>
        <v>-40542532.28498856</v>
      </c>
    </row>
    <row r="65" spans="1:7" x14ac:dyDescent="0.3">
      <c r="A65" t="s">
        <v>28</v>
      </c>
      <c r="B65" s="2" t="e">
        <f>IRR(B62:G62)</f>
        <v>#NUM!</v>
      </c>
    </row>
    <row r="68" spans="1:7" x14ac:dyDescent="0.3">
      <c r="A68" s="6" t="s">
        <v>30</v>
      </c>
    </row>
    <row r="69" spans="1:7" x14ac:dyDescent="0.3">
      <c r="C69" s="49">
        <v>1</v>
      </c>
      <c r="D69" s="49">
        <v>2</v>
      </c>
      <c r="E69" s="49">
        <v>3</v>
      </c>
      <c r="F69" s="49">
        <v>4</v>
      </c>
      <c r="G69" s="49">
        <v>5</v>
      </c>
    </row>
    <row r="70" spans="1:7" x14ac:dyDescent="0.3">
      <c r="A70" s="50" t="s">
        <v>23</v>
      </c>
      <c r="B70" s="51"/>
      <c r="C70" s="5">
        <f>E4*E5</f>
        <v>3990000</v>
      </c>
      <c r="D70" s="5">
        <f>C70</f>
        <v>3990000</v>
      </c>
      <c r="E70" s="5">
        <f>D70</f>
        <v>3990000</v>
      </c>
      <c r="F70" s="5">
        <f>E70</f>
        <v>3990000</v>
      </c>
      <c r="G70" s="5">
        <f>F70</f>
        <v>3990000</v>
      </c>
    </row>
    <row r="71" spans="1:7" x14ac:dyDescent="0.3">
      <c r="A71" s="52" t="s">
        <v>26</v>
      </c>
      <c r="B71" s="53"/>
      <c r="C71" s="5">
        <f>E4*E6</f>
        <v>1805000</v>
      </c>
      <c r="D71" s="5">
        <f t="shared" ref="D71:G77" si="12">C71</f>
        <v>1805000</v>
      </c>
      <c r="E71" s="5">
        <f t="shared" si="12"/>
        <v>1805000</v>
      </c>
      <c r="F71" s="5">
        <f t="shared" si="12"/>
        <v>1805000</v>
      </c>
      <c r="G71" s="5">
        <f t="shared" si="12"/>
        <v>1805000</v>
      </c>
    </row>
    <row r="72" spans="1:7" x14ac:dyDescent="0.3">
      <c r="A72" s="52" t="s">
        <v>25</v>
      </c>
      <c r="B72" s="53"/>
      <c r="C72" s="5">
        <f>E7</f>
        <v>0</v>
      </c>
      <c r="D72" s="5">
        <f t="shared" si="12"/>
        <v>0</v>
      </c>
      <c r="E72" s="5">
        <f t="shared" si="12"/>
        <v>0</v>
      </c>
      <c r="F72" s="5">
        <f t="shared" si="12"/>
        <v>0</v>
      </c>
      <c r="G72" s="5">
        <f t="shared" si="12"/>
        <v>0</v>
      </c>
    </row>
    <row r="73" spans="1:7" x14ac:dyDescent="0.3">
      <c r="A73" s="54" t="s">
        <v>3</v>
      </c>
      <c r="B73" s="55"/>
      <c r="C73" s="5">
        <f>C70-C71-C72</f>
        <v>2185000</v>
      </c>
      <c r="D73" s="5">
        <f t="shared" si="12"/>
        <v>2185000</v>
      </c>
      <c r="E73" s="5">
        <f t="shared" si="12"/>
        <v>2185000</v>
      </c>
      <c r="F73" s="5">
        <f t="shared" si="12"/>
        <v>2185000</v>
      </c>
      <c r="G73" s="5">
        <f t="shared" si="12"/>
        <v>2185000</v>
      </c>
    </row>
    <row r="74" spans="1:7" x14ac:dyDescent="0.3">
      <c r="A74" s="52" t="s">
        <v>5</v>
      </c>
      <c r="B74" s="53"/>
      <c r="C74" s="5">
        <f>C54</f>
        <v>-12580000</v>
      </c>
      <c r="D74" s="5">
        <f t="shared" si="12"/>
        <v>-12580000</v>
      </c>
      <c r="E74" s="5">
        <f t="shared" si="12"/>
        <v>-12580000</v>
      </c>
      <c r="F74" s="5">
        <f t="shared" si="12"/>
        <v>-12580000</v>
      </c>
      <c r="G74" s="5">
        <f t="shared" si="12"/>
        <v>-12580000</v>
      </c>
    </row>
    <row r="75" spans="1:7" x14ac:dyDescent="0.3">
      <c r="A75" s="54" t="s">
        <v>2</v>
      </c>
      <c r="B75" s="55"/>
      <c r="C75" s="5">
        <f>C73-C74</f>
        <v>14765000</v>
      </c>
      <c r="D75" s="5">
        <f t="shared" si="12"/>
        <v>14765000</v>
      </c>
      <c r="E75" s="5">
        <f t="shared" si="12"/>
        <v>14765000</v>
      </c>
      <c r="F75" s="5">
        <f t="shared" si="12"/>
        <v>14765000</v>
      </c>
      <c r="G75" s="5">
        <f t="shared" si="12"/>
        <v>14765000</v>
      </c>
    </row>
    <row r="76" spans="1:7" x14ac:dyDescent="0.3">
      <c r="A76" s="52" t="s">
        <v>6</v>
      </c>
      <c r="B76" s="53"/>
      <c r="C76" s="5">
        <f>C75*$C$19</f>
        <v>3100650</v>
      </c>
      <c r="D76" s="5">
        <f t="shared" si="12"/>
        <v>3100650</v>
      </c>
      <c r="E76" s="5">
        <f t="shared" si="12"/>
        <v>3100650</v>
      </c>
      <c r="F76" s="5">
        <f t="shared" si="12"/>
        <v>3100650</v>
      </c>
      <c r="G76" s="5">
        <f t="shared" si="12"/>
        <v>3100650</v>
      </c>
    </row>
    <row r="77" spans="1:7" x14ac:dyDescent="0.3">
      <c r="A77" s="56" t="s">
        <v>7</v>
      </c>
      <c r="B77" s="57"/>
      <c r="C77" s="5">
        <f>C75-C76</f>
        <v>11664350</v>
      </c>
      <c r="D77" s="5">
        <f t="shared" si="12"/>
        <v>11664350</v>
      </c>
      <c r="E77" s="5">
        <f t="shared" si="12"/>
        <v>11664350</v>
      </c>
      <c r="F77" s="5">
        <f t="shared" si="12"/>
        <v>11664350</v>
      </c>
      <c r="G77" s="5">
        <f t="shared" si="12"/>
        <v>11664350</v>
      </c>
    </row>
    <row r="79" spans="1:7" x14ac:dyDescent="0.3">
      <c r="A79" t="s">
        <v>8</v>
      </c>
      <c r="C79" s="5">
        <f>C77+C74</f>
        <v>-915650</v>
      </c>
      <c r="D79" s="5">
        <f t="shared" ref="D79:G79" si="13">D77+D74</f>
        <v>-915650</v>
      </c>
      <c r="E79" s="5">
        <f t="shared" si="13"/>
        <v>-915650</v>
      </c>
      <c r="F79" s="5">
        <f t="shared" si="13"/>
        <v>-915650</v>
      </c>
      <c r="G79" s="5">
        <f t="shared" si="13"/>
        <v>-915650</v>
      </c>
    </row>
    <row r="80" spans="1:7" x14ac:dyDescent="0.3">
      <c r="C80" s="5"/>
      <c r="D80" s="5"/>
      <c r="E80" s="5"/>
      <c r="F80" s="5"/>
      <c r="G80" s="5"/>
    </row>
    <row r="81" spans="1:7" x14ac:dyDescent="0.3">
      <c r="C81" s="5"/>
      <c r="D81" s="5"/>
      <c r="E81" s="5"/>
      <c r="F81" s="5"/>
      <c r="G81" s="5"/>
    </row>
    <row r="82" spans="1:7" x14ac:dyDescent="0.3">
      <c r="A82" t="s">
        <v>27</v>
      </c>
      <c r="B82" s="5">
        <f>-$C$17</f>
        <v>-22400000</v>
      </c>
    </row>
    <row r="83" spans="1:7" x14ac:dyDescent="0.3">
      <c r="B83" s="5">
        <f>B79+B82</f>
        <v>-22400000</v>
      </c>
      <c r="C83" s="5">
        <f t="shared" ref="C83:G83" si="14">C79+C82</f>
        <v>-915650</v>
      </c>
      <c r="D83" s="5">
        <f t="shared" si="14"/>
        <v>-915650</v>
      </c>
      <c r="E83" s="5">
        <f t="shared" si="14"/>
        <v>-915650</v>
      </c>
      <c r="F83" s="5">
        <f t="shared" si="14"/>
        <v>-915650</v>
      </c>
      <c r="G83" s="5">
        <f t="shared" si="14"/>
        <v>-915650</v>
      </c>
    </row>
    <row r="85" spans="1:7" x14ac:dyDescent="0.3">
      <c r="A85" s="1">
        <v>0.17</v>
      </c>
      <c r="B85" s="5">
        <f>NPV(A85,C83:G83)+B83</f>
        <v>-25329481.313903004</v>
      </c>
    </row>
    <row r="86" spans="1:7" x14ac:dyDescent="0.3">
      <c r="A86" t="s">
        <v>28</v>
      </c>
      <c r="B86" s="2" t="e">
        <f>IRR(B83:G83)</f>
        <v>#NUM!</v>
      </c>
    </row>
  </sheetData>
  <mergeCells count="2">
    <mergeCell ref="C2:E2"/>
    <mergeCell ref="M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Ex 8.1</vt:lpstr>
      <vt:lpstr>Ex 8.2</vt:lpstr>
      <vt:lpstr>Folha4</vt:lpstr>
      <vt:lpstr>Folha5</vt:lpstr>
      <vt:lpstr>Ex 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Correia</dc:creator>
  <cp:lastModifiedBy>Jozé Correia</cp:lastModifiedBy>
  <dcterms:created xsi:type="dcterms:W3CDTF">2022-11-22T19:32:25Z</dcterms:created>
  <dcterms:modified xsi:type="dcterms:W3CDTF">2023-11-30T15:46:32Z</dcterms:modified>
</cp:coreProperties>
</file>